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90" yWindow="450" windowWidth="19410" windowHeight="9870"/>
  </bookViews>
  <sheets>
    <sheet name="Elect Div Raw Data" sheetId="1" r:id="rId1"/>
    <sheet name="Sheet1" sheetId="2" r:id="rId2"/>
  </sheets>
  <definedNames>
    <definedName name="_xlnm._FilterDatabase" localSheetId="0" hidden="1">'Elect Div Raw Data'!$A$2:$V$2221</definedName>
    <definedName name="_xlnm.Print_Area" localSheetId="0">'Elect Div Raw Data'!$A$1:$Y$305</definedName>
    <definedName name="_xlnm.Print_Titles" localSheetId="0">'Elect Div Raw Data'!$2:$2</definedName>
  </definedNames>
  <calcPr calcId="145621"/>
</workbook>
</file>

<file path=xl/calcChain.xml><?xml version="1.0" encoding="utf-8"?>
<calcChain xmlns="http://schemas.openxmlformats.org/spreadsheetml/2006/main">
  <c r="P205" i="1" l="1"/>
  <c r="O205" i="1"/>
  <c r="P73" i="1" l="1"/>
  <c r="O73" i="1"/>
  <c r="P272" i="1"/>
  <c r="O272" i="1"/>
  <c r="O232" i="1" l="1"/>
  <c r="P232" i="1"/>
  <c r="P231" i="1"/>
  <c r="O231" i="1"/>
  <c r="P227" i="1"/>
  <c r="O227" i="1"/>
  <c r="P212" i="1"/>
  <c r="O212" i="1"/>
  <c r="P198" i="1"/>
  <c r="O198" i="1"/>
  <c r="P172" i="1"/>
  <c r="O172" i="1"/>
  <c r="P171" i="1"/>
  <c r="O171" i="1"/>
  <c r="O177" i="1"/>
  <c r="P177" i="1"/>
  <c r="P192" i="1"/>
  <c r="O192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93" i="1"/>
  <c r="O193" i="1"/>
  <c r="P138" i="1"/>
  <c r="O138" i="1"/>
  <c r="P137" i="1"/>
  <c r="O137" i="1"/>
  <c r="P147" i="1"/>
  <c r="O147" i="1"/>
  <c r="P136" i="1"/>
  <c r="O136" i="1"/>
  <c r="P105" i="1"/>
  <c r="O105" i="1"/>
  <c r="P101" i="1"/>
  <c r="O101" i="1"/>
  <c r="P100" i="1"/>
  <c r="O100" i="1"/>
  <c r="P98" i="1"/>
  <c r="O98" i="1"/>
  <c r="P97" i="1"/>
  <c r="O97" i="1"/>
  <c r="P44" i="1"/>
  <c r="O44" i="1"/>
  <c r="P37" i="1"/>
  <c r="O37" i="1"/>
  <c r="P35" i="1"/>
  <c r="O35" i="1"/>
  <c r="P26" i="1"/>
  <c r="O26" i="1"/>
  <c r="P21" i="1"/>
  <c r="O21" i="1"/>
  <c r="P20" i="1"/>
  <c r="O20" i="1"/>
  <c r="P260" i="1" l="1"/>
  <c r="O260" i="1"/>
  <c r="P290" i="1"/>
  <c r="O290" i="1"/>
  <c r="P258" i="1" l="1"/>
  <c r="O258" i="1"/>
  <c r="P133" i="1"/>
  <c r="O133" i="1"/>
  <c r="P132" i="1"/>
  <c r="O132" i="1"/>
  <c r="P129" i="1"/>
  <c r="O129" i="1"/>
  <c r="P95" i="1"/>
  <c r="O95" i="1"/>
  <c r="P4" i="1"/>
  <c r="O4" i="1"/>
  <c r="P8" i="1"/>
  <c r="O8" i="1"/>
  <c r="P122" i="1" l="1"/>
  <c r="O122" i="1"/>
  <c r="P118" i="1"/>
  <c r="O118" i="1"/>
  <c r="P65" i="1"/>
  <c r="O65" i="1"/>
  <c r="P31" i="1"/>
  <c r="O31" i="1"/>
  <c r="P69" i="1"/>
  <c r="O69" i="1"/>
  <c r="P218" i="1" l="1"/>
  <c r="O218" i="1"/>
  <c r="P196" i="1"/>
  <c r="O196" i="1"/>
  <c r="P58" i="1"/>
  <c r="O58" i="1"/>
  <c r="P301" i="1"/>
  <c r="O301" i="1"/>
  <c r="P93" i="1" l="1"/>
  <c r="O93" i="1"/>
  <c r="P94" i="1"/>
  <c r="O94" i="1"/>
  <c r="P61" i="1"/>
  <c r="O61" i="1"/>
  <c r="P222" i="1" l="1"/>
  <c r="O222" i="1"/>
</calcChain>
</file>

<file path=xl/sharedStrings.xml><?xml version="1.0" encoding="utf-8"?>
<sst xmlns="http://schemas.openxmlformats.org/spreadsheetml/2006/main" count="3695" uniqueCount="526">
  <si>
    <t>County</t>
  </si>
  <si>
    <t>Subdivision Type</t>
  </si>
  <si>
    <t>Subdivision Name</t>
  </si>
  <si>
    <t>Question Type</t>
  </si>
  <si>
    <t>Purpose</t>
  </si>
  <si>
    <t>Wayne</t>
  </si>
  <si>
    <t>Region</t>
  </si>
  <si>
    <t>Media Market</t>
  </si>
  <si>
    <t>Votes For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</si>
  <si>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</si>
  <si>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</si>
  <si>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</si>
  <si>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</si>
  <si>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</si>
  <si>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</si>
  <si>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</si>
  <si>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</si>
  <si>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</si>
  <si>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</si>
  <si>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</si>
  <si>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</si>
  <si>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</si>
  <si>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</si>
  <si>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Allen</t>
  </si>
  <si>
    <t>Auglaize</t>
  </si>
  <si>
    <t>Richland</t>
  </si>
  <si>
    <t>Holmes</t>
  </si>
  <si>
    <t>Knox</t>
  </si>
  <si>
    <t>Van Wert</t>
  </si>
  <si>
    <t>Ashtabula</t>
  </si>
  <si>
    <t>Jefferson</t>
  </si>
  <si>
    <t>Trumbull</t>
  </si>
  <si>
    <t>Athens</t>
  </si>
  <si>
    <t>Mercer</t>
  </si>
  <si>
    <t>Shelby</t>
  </si>
  <si>
    <t>Darke</t>
  </si>
  <si>
    <t>Belmont</t>
  </si>
  <si>
    <t>Warren</t>
  </si>
  <si>
    <t>Washington</t>
  </si>
  <si>
    <t>Wheeling</t>
  </si>
  <si>
    <t>Brown</t>
  </si>
  <si>
    <t>Butler</t>
  </si>
  <si>
    <t>Ross</t>
  </si>
  <si>
    <t>Champaign</t>
  </si>
  <si>
    <t>Harrison</t>
  </si>
  <si>
    <t>Madison</t>
  </si>
  <si>
    <t>Logan</t>
  </si>
  <si>
    <t>Union</t>
  </si>
  <si>
    <t>Clark</t>
  </si>
  <si>
    <t>Pike</t>
  </si>
  <si>
    <t>Miami</t>
  </si>
  <si>
    <t>Clermont</t>
  </si>
  <si>
    <t>Clinton</t>
  </si>
  <si>
    <t>Columbiana</t>
  </si>
  <si>
    <t>Coshocton</t>
  </si>
  <si>
    <t>Crawford</t>
  </si>
  <si>
    <t>Cuyahoga</t>
  </si>
  <si>
    <t>Lorain</t>
  </si>
  <si>
    <t>Guernsey</t>
  </si>
  <si>
    <t>Licking</t>
  </si>
  <si>
    <t>Tuscarawas</t>
  </si>
  <si>
    <t>Defiance</t>
  </si>
  <si>
    <t>Delaware</t>
  </si>
  <si>
    <t>Erie</t>
  </si>
  <si>
    <t>Sandusky</t>
  </si>
  <si>
    <t>Seneca</t>
  </si>
  <si>
    <t>Fairfield</t>
  </si>
  <si>
    <t>Fayette</t>
  </si>
  <si>
    <t>Franklin</t>
  </si>
  <si>
    <t>Columbus</t>
  </si>
  <si>
    <t>Hamilton</t>
  </si>
  <si>
    <t>Fulton</t>
  </si>
  <si>
    <t>Henry</t>
  </si>
  <si>
    <t>Williams</t>
  </si>
  <si>
    <t>Lucas</t>
  </si>
  <si>
    <t>Geauga</t>
  </si>
  <si>
    <t>Lake</t>
  </si>
  <si>
    <t>Greene</t>
  </si>
  <si>
    <t>Cincinnati</t>
  </si>
  <si>
    <t>Hancock</t>
  </si>
  <si>
    <t>Wyandot</t>
  </si>
  <si>
    <t>Marion</t>
  </si>
  <si>
    <t>Highland</t>
  </si>
  <si>
    <t>Montgomery</t>
  </si>
  <si>
    <t>Huron</t>
  </si>
  <si>
    <t>Pickaway</t>
  </si>
  <si>
    <t>Mahoning</t>
  </si>
  <si>
    <t>Youngstown</t>
  </si>
  <si>
    <t>Medina</t>
  </si>
  <si>
    <t>Meigs</t>
  </si>
  <si>
    <t>Preble</t>
  </si>
  <si>
    <t>Dayton</t>
  </si>
  <si>
    <t>Muskingum</t>
  </si>
  <si>
    <t>Noble</t>
  </si>
  <si>
    <t>Paulding</t>
  </si>
  <si>
    <t>Portage</t>
  </si>
  <si>
    <t>Wood</t>
  </si>
  <si>
    <t>Scioto</t>
  </si>
  <si>
    <t>Stark</t>
  </si>
  <si>
    <t>Summit</t>
  </si>
  <si>
    <t>Vinton</t>
  </si>
  <si>
    <t>Overlap 6</t>
  </si>
  <si>
    <t>Overlap 7</t>
  </si>
  <si>
    <t>Southwest</t>
  </si>
  <si>
    <t>West</t>
  </si>
  <si>
    <t>Lima</t>
  </si>
  <si>
    <t>Northeast</t>
  </si>
  <si>
    <t>Cleveland</t>
  </si>
  <si>
    <t>Southeast</t>
  </si>
  <si>
    <t>Charleston</t>
  </si>
  <si>
    <t>Central</t>
  </si>
  <si>
    <t>Northwest</t>
  </si>
  <si>
    <t>Toledo</t>
  </si>
  <si>
    <t>Zanesville</t>
  </si>
  <si>
    <t>Ft. Wayne</t>
  </si>
  <si>
    <t>Parkersburg/Marietta</t>
  </si>
  <si>
    <t>Township</t>
  </si>
  <si>
    <t>Levy</t>
  </si>
  <si>
    <t>Fire protection</t>
  </si>
  <si>
    <t>Renewal</t>
  </si>
  <si>
    <t>N/A</t>
  </si>
  <si>
    <t>Village</t>
  </si>
  <si>
    <t>Sheffield</t>
  </si>
  <si>
    <t>Fire, paramedic &amp; rescue equipment</t>
  </si>
  <si>
    <t xml:space="preserve">N/A </t>
  </si>
  <si>
    <t>Library District</t>
  </si>
  <si>
    <t>Medina County Library District</t>
  </si>
  <si>
    <t>Current expenses</t>
  </si>
  <si>
    <t>Montville</t>
  </si>
  <si>
    <t>Streets, roads &amp; bridges</t>
  </si>
  <si>
    <t>Additional</t>
  </si>
  <si>
    <t>Florence</t>
  </si>
  <si>
    <t>School District</t>
  </si>
  <si>
    <t>Allen East Local School District</t>
  </si>
  <si>
    <t>Emergency requirements</t>
  </si>
  <si>
    <t>City</t>
  </si>
  <si>
    <t>Delphos</t>
  </si>
  <si>
    <t>Income Tax</t>
  </si>
  <si>
    <t>Parks &amp; recreation</t>
  </si>
  <si>
    <t>Continuation</t>
  </si>
  <si>
    <t>Ashtabula County Childrens Services Board</t>
  </si>
  <si>
    <t>Current operating expenses</t>
  </si>
  <si>
    <t>Wilmington City School District</t>
  </si>
  <si>
    <t>X</t>
  </si>
  <si>
    <t>Madison Local School District</t>
  </si>
  <si>
    <t>Mansfield City School District</t>
  </si>
  <si>
    <t>Mansfield</t>
  </si>
  <si>
    <t>Misc</t>
  </si>
  <si>
    <t>Charter amendment:  Section 2.05</t>
  </si>
  <si>
    <t>Safety, parks &amp; recreation, demo of vacant properties, blight, street lights</t>
  </si>
  <si>
    <t>Perry</t>
  </si>
  <si>
    <t>Liquor Option</t>
  </si>
  <si>
    <t>Sunday sales</t>
  </si>
  <si>
    <t>Bazetta</t>
  </si>
  <si>
    <t>German</t>
  </si>
  <si>
    <t>Fire equipment</t>
  </si>
  <si>
    <t>Delta</t>
  </si>
  <si>
    <t>Police protection</t>
  </si>
  <si>
    <t>Fulton County Board of Developmental Disabilities</t>
  </si>
  <si>
    <t>Maintain &amp; operate facilities</t>
  </si>
  <si>
    <t>Swanton Local School District</t>
  </si>
  <si>
    <t>Preble Shawnee Local School District</t>
  </si>
  <si>
    <t>Combo</t>
  </si>
  <si>
    <t xml:space="preserve">Permanent improvements &amp; build &amp; improve school buildings &amp; facilities </t>
  </si>
  <si>
    <t>23/37</t>
  </si>
  <si>
    <t>Alliance City School District</t>
  </si>
  <si>
    <t>Canton 8-B</t>
  </si>
  <si>
    <t>Particular location</t>
  </si>
  <si>
    <t>Geneva</t>
  </si>
  <si>
    <t>Roads &amp; bridges</t>
  </si>
  <si>
    <t>Ontario Local School District</t>
  </si>
  <si>
    <t>Avoid an operating deficit</t>
  </si>
  <si>
    <t>Plymouth-Shiloh Local School District</t>
  </si>
  <si>
    <t>Bryan City School District</t>
  </si>
  <si>
    <t>Delphos City School District</t>
  </si>
  <si>
    <t>Poland Local School District</t>
  </si>
  <si>
    <t>Permanent improvements</t>
  </si>
  <si>
    <t>New Bremen Local School District</t>
  </si>
  <si>
    <t>Construct school facilities &amp; permanent improvements</t>
  </si>
  <si>
    <t>CPT/30</t>
  </si>
  <si>
    <t>Bellaire Local School District</t>
  </si>
  <si>
    <t>Clark-Shawnee Local School District</t>
  </si>
  <si>
    <t>Bond</t>
  </si>
  <si>
    <t>Sabina</t>
  </si>
  <si>
    <t>Police department services</t>
  </si>
  <si>
    <t>Capital facilities for municipal park &amp; recreational activities &amp; facilities</t>
  </si>
  <si>
    <t>Delta - #1</t>
  </si>
  <si>
    <t>Delta - #2</t>
  </si>
  <si>
    <t>Buckeye Local School District</t>
  </si>
  <si>
    <t>Ambulance District</t>
  </si>
  <si>
    <t>Emergency medical services</t>
  </si>
  <si>
    <t>cpt</t>
  </si>
  <si>
    <t>Amherst</t>
  </si>
  <si>
    <t>Amherst Exempted Village School District</t>
  </si>
  <si>
    <t>Kipton</t>
  </si>
  <si>
    <t>Fire District</t>
  </si>
  <si>
    <t>H &amp; L/Harrisville Township Fire District</t>
  </si>
  <si>
    <t>Westfield</t>
  </si>
  <si>
    <t>Community services building; fire protection, road maintenance &amp; land interests</t>
  </si>
  <si>
    <t>Replacement</t>
  </si>
  <si>
    <t>Troy</t>
  </si>
  <si>
    <t xml:space="preserve">Mansfield </t>
  </si>
  <si>
    <t>Cass</t>
  </si>
  <si>
    <t>Road District</t>
  </si>
  <si>
    <t>Burbank</t>
  </si>
  <si>
    <t>Burbank - #1</t>
  </si>
  <si>
    <t>Burbank - #2</t>
  </si>
  <si>
    <t>Dalton Local School District</t>
  </si>
  <si>
    <t>General, on-going permanent improvements</t>
  </si>
  <si>
    <t>Triway Local School District</t>
  </si>
  <si>
    <t>West Salem</t>
  </si>
  <si>
    <t>Chippewa Local School District</t>
  </si>
  <si>
    <t>Beavercreek City School District</t>
  </si>
  <si>
    <t>Necessary requirements</t>
  </si>
  <si>
    <t>Substitute</t>
  </si>
  <si>
    <t>Xenia Community City School District</t>
  </si>
  <si>
    <t>School construction under the State of Ohio Classroom Facilities Assistance Program</t>
  </si>
  <si>
    <t>Sugarcreek</t>
  </si>
  <si>
    <t>Cherry Valley</t>
  </si>
  <si>
    <t>Fire &amp; EMS</t>
  </si>
  <si>
    <t>Richmond</t>
  </si>
  <si>
    <t>Roaming Shores</t>
  </si>
  <si>
    <t>Middletown</t>
  </si>
  <si>
    <t>Provide &amp; maintain senior citizens services or facilities</t>
  </si>
  <si>
    <t>Greenon Local School District</t>
  </si>
  <si>
    <t>Construct &amp; renovate school facilities under Classroom Facilities Assistance Program</t>
  </si>
  <si>
    <t>Enon</t>
  </si>
  <si>
    <t>Operate police department</t>
  </si>
  <si>
    <t>Springfield</t>
  </si>
  <si>
    <t>Chagrin Falls Exempted Village School District</t>
  </si>
  <si>
    <t>Upgrade &amp; improve school facilities &amp; current operating expenses</t>
  </si>
  <si>
    <t>cpt/30</t>
  </si>
  <si>
    <t>Defiance City School District</t>
  </si>
  <si>
    <t>Miami Trace Local School District</t>
  </si>
  <si>
    <t>Maintain &amp; operate Wauseon Union Cemetery</t>
  </si>
  <si>
    <t>Cardinal Local School District</t>
  </si>
  <si>
    <t>Crestwood Local School District</t>
  </si>
  <si>
    <t>Ravenna</t>
  </si>
  <si>
    <t>Ravenna City School District</t>
  </si>
  <si>
    <t>General permanent improvements</t>
  </si>
  <si>
    <t>Provide ambulance, EMS or both</t>
  </si>
  <si>
    <t>Bascom Joint Fire District</t>
  </si>
  <si>
    <t>Seneca County Opportunity Center</t>
  </si>
  <si>
    <t>Stark County</t>
  </si>
  <si>
    <t>Sales &amp; Use</t>
  </si>
  <si>
    <t>Supporting criminal &amp; administrative justice services</t>
  </si>
  <si>
    <t>Marietta City School District</t>
  </si>
  <si>
    <t>Warren Local School District</t>
  </si>
  <si>
    <t>Construct &amp; improve school buildings &amp; facilities &amp; permanent improvements</t>
  </si>
  <si>
    <t>Fremont City School District</t>
  </si>
  <si>
    <t>Construct &amp; improve school facilities &amp; permanent improvements</t>
  </si>
  <si>
    <t>Construct &amp; improve school facilities</t>
  </si>
  <si>
    <t>Powhatan Point</t>
  </si>
  <si>
    <t>Public safety, operating expenses, streets &amp; other capital improvements</t>
  </si>
  <si>
    <t>Current expenses - #1</t>
  </si>
  <si>
    <t>Current expenses - #2</t>
  </si>
  <si>
    <t>Margaretta</t>
  </si>
  <si>
    <t>Bellbrook</t>
  </si>
  <si>
    <t>Yellow Springs Exempted Village School District</t>
  </si>
  <si>
    <t>Findlay City School District</t>
  </si>
  <si>
    <t>Gloria Glens Park</t>
  </si>
  <si>
    <t>Spencer</t>
  </si>
  <si>
    <t>Wadsworth</t>
  </si>
  <si>
    <t>Ambulance &amp; EMS</t>
  </si>
  <si>
    <t>Brunswick</t>
  </si>
  <si>
    <t>Maintain staffing levels for the safety forces</t>
  </si>
  <si>
    <t>Clyde-Green Springs Exempted Village School District</t>
  </si>
  <si>
    <t>Portsmouth</t>
  </si>
  <si>
    <t>Charter amendment:  Section 164 Hours of Labor</t>
  </si>
  <si>
    <t>Baltic</t>
  </si>
  <si>
    <t>Cemetery District</t>
  </si>
  <si>
    <t>Joint Union Cemetery</t>
  </si>
  <si>
    <t>Operate &amp; maintain Joint Union Cemetery</t>
  </si>
  <si>
    <t>Maintain &amp; operate cemeteries</t>
  </si>
  <si>
    <t>Tuscarawas County</t>
  </si>
  <si>
    <t>General revenue &amp; enforcing &amp; administrating taxes</t>
  </si>
  <si>
    <t>Midvale</t>
  </si>
  <si>
    <t>General operating expenses</t>
  </si>
  <si>
    <t>Marietta</t>
  </si>
  <si>
    <t>Ambulance, paramedic or other emergency medical services</t>
  </si>
  <si>
    <t>Newport</t>
  </si>
  <si>
    <t>Rossford Exempted Village School District - #1</t>
  </si>
  <si>
    <t>Rossford Exempted Village School District - #2</t>
  </si>
  <si>
    <t>Bowling Green City School District</t>
  </si>
  <si>
    <t>Conneaut Area City School District</t>
  </si>
  <si>
    <t>Wapakoneta</t>
  </si>
  <si>
    <t>Street improvements</t>
  </si>
  <si>
    <t>Blanchester Local School District</t>
  </si>
  <si>
    <t>Improve, renovate &amp; add to school facilities; equipment &amp; site improvements</t>
  </si>
  <si>
    <t>Brecksville-Broadview Heights City School District</t>
  </si>
  <si>
    <t>North Royalton City School District</t>
  </si>
  <si>
    <t>Upgrade &amp; improve school facilities &amp; permanent improvements</t>
  </si>
  <si>
    <t>Rocky River City School District</t>
  </si>
  <si>
    <t>Current operating expenses &amp; permanent improvements</t>
  </si>
  <si>
    <t>Shaker Heights City School District</t>
  </si>
  <si>
    <t>Upgrade &amp; improve school facilities &amp; general permanent improvements</t>
  </si>
  <si>
    <t>cpt/20</t>
  </si>
  <si>
    <t>Amberley</t>
  </si>
  <si>
    <t>Police &amp; EMS</t>
  </si>
  <si>
    <t>Oak Hills Local School District</t>
  </si>
  <si>
    <t>Silverton</t>
  </si>
  <si>
    <t>Wyoming City School District</t>
  </si>
  <si>
    <t>Aurora City School District</t>
  </si>
  <si>
    <t>Brady Lake</t>
  </si>
  <si>
    <t>Surrender its corporate power</t>
  </si>
  <si>
    <t>Mansfield 1-E</t>
  </si>
  <si>
    <t>Blanchester</t>
  </si>
  <si>
    <t>Clinton County, Ohio Combined Health District</t>
  </si>
  <si>
    <t>Carry out health programs</t>
  </si>
  <si>
    <t>Perkins Local School District</t>
  </si>
  <si>
    <t>Kirtland Local School District</t>
  </si>
  <si>
    <t>Lakeline</t>
  </si>
  <si>
    <t>Riverside Local School District</t>
  </si>
  <si>
    <t>Deerfield</t>
  </si>
  <si>
    <t>Parks &amp; recreational purposes</t>
  </si>
  <si>
    <t>Field Local School District</t>
  </si>
  <si>
    <t>Waterloo Local School District</t>
  </si>
  <si>
    <t>Marlington Local School District</t>
  </si>
  <si>
    <t>Construct, furnish &amp; equip new school facilities</t>
  </si>
  <si>
    <t>Tuslaw Local School District</t>
  </si>
  <si>
    <t>Carlisle Local School District</t>
  </si>
  <si>
    <t>Milford</t>
  </si>
  <si>
    <t>Amelia</t>
  </si>
  <si>
    <t>Proposed charter</t>
  </si>
  <si>
    <t>Casstown</t>
  </si>
  <si>
    <t>Tipp City Exempted Village School District</t>
  </si>
  <si>
    <t>Lima 2-B - Daryl &amp; Daryl's Pizza &amp; Wings</t>
  </si>
  <si>
    <t>Lima 2-B - F.O.E. Aerie 0370</t>
  </si>
  <si>
    <t>Rome</t>
  </si>
  <si>
    <t>Rolling Hills Local School District</t>
  </si>
  <si>
    <t>Construct &amp; maintain school facilities under Classroom Facilities Assistance Program</t>
  </si>
  <si>
    <t>23/30</t>
  </si>
  <si>
    <t>Columbia</t>
  </si>
  <si>
    <t>Mariemont</t>
  </si>
  <si>
    <t>Northwest Local School District</t>
  </si>
  <si>
    <t>Arcadia</t>
  </si>
  <si>
    <t>Replace, repair, maintain &amp; improve current storm drainage system</t>
  </si>
  <si>
    <t>Van Buren</t>
  </si>
  <si>
    <t>Eastlake</t>
  </si>
  <si>
    <t>Hartford</t>
  </si>
  <si>
    <t>Licking Heights Local School District</t>
  </si>
  <si>
    <t>Southwest Licking Local School District</t>
  </si>
  <si>
    <t>Northridge Local School District</t>
  </si>
  <si>
    <t>30/30</t>
  </si>
  <si>
    <t>Provide 9-1-1 services</t>
  </si>
  <si>
    <t>Heath City School District</t>
  </si>
  <si>
    <t>Park District</t>
  </si>
  <si>
    <t>Licking Park District</t>
  </si>
  <si>
    <t>Parks, trails &amp; recreational purposes</t>
  </si>
  <si>
    <t>North Fork Local School District</t>
  </si>
  <si>
    <t>Heath</t>
  </si>
  <si>
    <t>General municipal operations &amp; capital improvements</t>
  </si>
  <si>
    <t>Ross County Health District</t>
  </si>
  <si>
    <t>Paint Valley Alcohol, Drug Addiction &amp; Mental Health Services</t>
  </si>
  <si>
    <t>Union Scioto Local School District</t>
  </si>
  <si>
    <t>Support of criminal justice services</t>
  </si>
  <si>
    <t>Bristol Local School District</t>
  </si>
  <si>
    <t>Bristol</t>
  </si>
  <si>
    <t>Champion</t>
  </si>
  <si>
    <t>Mesopotamia</t>
  </si>
  <si>
    <t>Dennison</t>
  </si>
  <si>
    <t>Uhrichsville</t>
  </si>
  <si>
    <t>Street fund</t>
  </si>
  <si>
    <t>Chester</t>
  </si>
  <si>
    <t>York</t>
  </si>
  <si>
    <t>Bethel Local School District</t>
  </si>
  <si>
    <t>Construct, furnish &amp; equip school facilities</t>
  </si>
  <si>
    <t>Support of children &amp; care &amp; placement</t>
  </si>
  <si>
    <t>Maple Heights City School District</t>
  </si>
  <si>
    <t>New Holland</t>
  </si>
  <si>
    <t>Maintain &amp; operate the community center</t>
  </si>
  <si>
    <t>Lebanon City School District</t>
  </si>
  <si>
    <t>Margaretta Local School District</t>
  </si>
  <si>
    <t>Alexander Local School District</t>
  </si>
  <si>
    <t>Center</t>
  </si>
  <si>
    <t>Roads &amp; equipment</t>
  </si>
  <si>
    <t>Middleton</t>
  </si>
  <si>
    <t>Lisbon Exempted Village School District</t>
  </si>
  <si>
    <t>Wellsville</t>
  </si>
  <si>
    <t>Safety forces, equipment &amp; paving</t>
  </si>
  <si>
    <t>Reynoldsburg</t>
  </si>
  <si>
    <t>Municipal operations, maintenance, new equipment &amp; capital improvements</t>
  </si>
  <si>
    <t>Swanton</t>
  </si>
  <si>
    <t>General municipal operations &amp; services</t>
  </si>
  <si>
    <t>Dillonvale</t>
  </si>
  <si>
    <t>Irondale</t>
  </si>
  <si>
    <t>Yorkville</t>
  </si>
  <si>
    <t>Debt charges on the OWDA Loan #4765</t>
  </si>
  <si>
    <t>Brookville</t>
  </si>
  <si>
    <t>Oakwood City School District</t>
  </si>
  <si>
    <t>Wright Memorial Public Library</t>
  </si>
  <si>
    <t>Phillipsburg</t>
  </si>
  <si>
    <t>General operations &amp; services</t>
  </si>
  <si>
    <t>West Carrollton</t>
  </si>
  <si>
    <t>Police, fire &amp; general operating expenses</t>
  </si>
  <si>
    <t>Kirtland 1-A - Capital Beverage</t>
  </si>
  <si>
    <t>Orrville Public Library</t>
  </si>
  <si>
    <t>Stryker Local School District</t>
  </si>
  <si>
    <t>Plain Township Road District</t>
  </si>
  <si>
    <t>Sandy Township Police District</t>
  </si>
  <si>
    <t>Tri-Division Ambulance District</t>
  </si>
  <si>
    <t>Ambulance or other emergency medical services</t>
  </si>
  <si>
    <t>Kirtland 1-A - Biga Wood Fired Pizzeria</t>
  </si>
  <si>
    <t>Brooklyn City School District</t>
  </si>
  <si>
    <t>Brecksville</t>
  </si>
  <si>
    <t>Zoning amendment</t>
  </si>
  <si>
    <t>Brooklyn</t>
  </si>
  <si>
    <t>Central Ohio Joint Fire District</t>
  </si>
  <si>
    <t>Eastern Knox County Joint Fire District</t>
  </si>
  <si>
    <t>Morris</t>
  </si>
  <si>
    <t>Mount Vernon City School District</t>
  </si>
  <si>
    <t>Hubbard Exempted Village School District</t>
  </si>
  <si>
    <t>Mathews Local School District</t>
  </si>
  <si>
    <t>Construct &amp; improve school buildings &amp; facilities</t>
  </si>
  <si>
    <t>Construct &amp; improve school facilities &amp; general permanent improvements</t>
  </si>
  <si>
    <t>cpt/37</t>
  </si>
  <si>
    <t>#41 Dover Township 4 - Hog Heaven of Dover</t>
  </si>
  <si>
    <t>#41 Dover Township 4 - Columbia Woodlands</t>
  </si>
  <si>
    <t>Wooster City School District</t>
  </si>
  <si>
    <t>Jerry City</t>
  </si>
  <si>
    <t>Napoleon</t>
  </si>
  <si>
    <t>Design, engineer &amp; construct capital maintenance of streets &amp; roads</t>
  </si>
  <si>
    <t xml:space="preserve">Millersburg West </t>
  </si>
  <si>
    <t>East Muskingum Local School District</t>
  </si>
  <si>
    <t xml:space="preserve">Muskingum </t>
  </si>
  <si>
    <t>Support &amp; maintain senior citizens services or facilities</t>
  </si>
  <si>
    <t>Dresden</t>
  </si>
  <si>
    <t>Canton 4-G</t>
  </si>
  <si>
    <t>Greenfield</t>
  </si>
  <si>
    <t>Liberty Union-Thurston Local School District</t>
  </si>
  <si>
    <t>Pickerington Local School District</t>
  </si>
  <si>
    <t>Walnut</t>
  </si>
  <si>
    <t>Amanda-Clearcreek Local School District</t>
  </si>
  <si>
    <t>Support senior citizens services &amp; the county Office on Aging</t>
  </si>
  <si>
    <t>Franklin County Office on Aging</t>
  </si>
  <si>
    <t>Police District</t>
  </si>
  <si>
    <t>Franklin Township Police District</t>
  </si>
  <si>
    <t>Bowling Green 4-B:  Clazel Entertainment</t>
  </si>
  <si>
    <t>Bowling Green 4-B:  Doc's</t>
  </si>
  <si>
    <t>Bowling Green 4-B: Bar 149</t>
  </si>
  <si>
    <t>Beer &amp; intoxicating liquor, weekdays &amp; Sundays,  11 am to midnight</t>
  </si>
  <si>
    <t>Huber Heights -- The Shoppes at the Heights</t>
  </si>
  <si>
    <t>Coventry Local School District</t>
  </si>
  <si>
    <t>Coventry</t>
  </si>
  <si>
    <t>Policing services</t>
  </si>
  <si>
    <t>Cuyahoga Falls City School District</t>
  </si>
  <si>
    <t>Hudson City School District</t>
  </si>
  <si>
    <t>Construct, expand &amp; improve school facilities &amp; sites</t>
  </si>
  <si>
    <t>Munroe Falls</t>
  </si>
  <si>
    <t>Norton City School District</t>
  </si>
  <si>
    <t>Twinsburg City School District</t>
  </si>
  <si>
    <t>General municipal operations, equipment, services, facilities, capital improvements</t>
  </si>
  <si>
    <t>Barberton 6-C:  Circle K #5594</t>
  </si>
  <si>
    <t>Barberton 6-C:  Circle K #5609</t>
  </si>
  <si>
    <t>New Lebanon</t>
  </si>
  <si>
    <t>Northmont City School District</t>
  </si>
  <si>
    <t>Valley View Local School District</t>
  </si>
  <si>
    <t>Miami Valley Career Technology Vocational School District</t>
  </si>
  <si>
    <t>34,357,734&amp;95,490,959</t>
  </si>
  <si>
    <t>Overlap 8</t>
  </si>
  <si>
    <t>Streets, walkways</t>
  </si>
  <si>
    <t>Nimishillen</t>
  </si>
  <si>
    <t>Parma City School District</t>
  </si>
  <si>
    <t>Columbus 01-B</t>
  </si>
  <si>
    <t>Columbus 15-A</t>
  </si>
  <si>
    <t>Sunday sales:  Intoxicating liquor on-premises 11 am to midnight</t>
  </si>
  <si>
    <t>Sunday sales:  Intoxicating liquor on-premises with other foods or goods</t>
  </si>
  <si>
    <t>Columbus 39-A</t>
  </si>
  <si>
    <t>Sunday sales:  Intoxicating liquor on-premises 10 am to midnight</t>
  </si>
  <si>
    <t>Columbus 46-E</t>
  </si>
  <si>
    <t>Columbus 67-C</t>
  </si>
  <si>
    <t>Henry Township Fire District</t>
  </si>
  <si>
    <t>Init &amp; Ref</t>
  </si>
  <si>
    <t>Repeal Ordinance 2016-08</t>
  </si>
  <si>
    <t>Huber Heights</t>
  </si>
  <si>
    <t>Charter amendment:  Section 5.11</t>
  </si>
  <si>
    <t>Charter amendment:  Section 5.12</t>
  </si>
  <si>
    <t>Charter amendment:  Section 6.01</t>
  </si>
  <si>
    <t>Charter amendment:  Section 7.07</t>
  </si>
  <si>
    <t>Charter amendment:  Section 8.05</t>
  </si>
  <si>
    <t>Charter amendment: Section 9.07</t>
  </si>
  <si>
    <t>Charter amendment:  Sections 12.01, 12.03, 12.04, 12.05 &amp; 12.06</t>
  </si>
  <si>
    <t>Charter amendment:  Section 13.08</t>
  </si>
  <si>
    <t>Columbus 81-A</t>
  </si>
  <si>
    <t>Columbus 82-G</t>
  </si>
  <si>
    <t xml:space="preserve">Miami </t>
  </si>
  <si>
    <t>Walton Hills</t>
  </si>
  <si>
    <t>Cincinnati 26-E:  2444 Harrison Avenue</t>
  </si>
  <si>
    <t>Public nuisance</t>
  </si>
  <si>
    <t>Russells Point</t>
  </si>
  <si>
    <t>Bedford</t>
  </si>
  <si>
    <t>Current expenses, infrastructure needs &amp; general operation of city</t>
  </si>
  <si>
    <t>Lakemore</t>
  </si>
  <si>
    <t>Macedonia</t>
  </si>
  <si>
    <t xml:space="preserve">General &amp; capital improvements, maintenance, current operating expenses, roads, parks </t>
  </si>
  <si>
    <t>B.S.T. &amp; G. Joint Fire District</t>
  </si>
  <si>
    <t>Current expenses &amp; general on-going permanent improvements</t>
  </si>
  <si>
    <t>Current expenses &amp; general permanent improvements</t>
  </si>
  <si>
    <t>Fire protection &amp; payment to fire fighting companies</t>
  </si>
  <si>
    <t>Wolf Creek Local School District</t>
  </si>
  <si>
    <t>TEMS Joint Ambulance District</t>
  </si>
  <si>
    <t>Hanover</t>
  </si>
  <si>
    <t xml:space="preserve">Townsend </t>
  </si>
  <si>
    <t>Seven Hills</t>
  </si>
  <si>
    <t>Charter amendment:  Article IV, section 1</t>
  </si>
  <si>
    <t>Charter amendment:  Article V, adding section 10</t>
  </si>
  <si>
    <t>Madeira</t>
  </si>
  <si>
    <t>Charter amendment:  Article VII, sections 1, 2, 3, &amp; 4</t>
  </si>
  <si>
    <t>Lancaster</t>
  </si>
  <si>
    <t>Construct a new fire/rescue service facility</t>
  </si>
  <si>
    <t>Health district's program</t>
  </si>
  <si>
    <t>Ambulance or  emergency medical services or both</t>
  </si>
  <si>
    <t>10/30/30</t>
  </si>
  <si>
    <t>Construct school facilities under Classroom Facilities Assistance Program</t>
  </si>
  <si>
    <t>Baughman Township Road District</t>
  </si>
  <si>
    <t xml:space="preserve">Construct,  improve, enlarge &amp; renovate school facilities </t>
  </si>
  <si>
    <t>Charter amendment:  Article III, 5; Article IV, 1, Artcile V, 1, 2, 3, 4,  Article XI, 1, Article XII, 2(I), 3(J)</t>
  </si>
  <si>
    <t>Upper Sandusky A</t>
  </si>
  <si>
    <t>Replacement/Increase</t>
  </si>
  <si>
    <t>Renewal/Increase</t>
  </si>
  <si>
    <t>Renewal/Decrease</t>
  </si>
  <si>
    <t>General municipal operations, capital improvements; funds for streets, cemetery, fire stations, rec. facilities</t>
  </si>
  <si>
    <t>Failed</t>
  </si>
  <si>
    <t>Passed</t>
  </si>
  <si>
    <t>Columbus 41-D</t>
  </si>
  <si>
    <t>May 2, 2017 Primary/Special Election Local Issues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</si>
</sst>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.5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1" fillId="0" borderId="0" xfId="0" applyFont="1" applyBorder="1" applyAlignment="1">
      <alignment horizontal="left" vertical="center"/>
    </xf>
    <xf numFmtId="9" fontId="0" fillId="0" borderId="0" xfId="1" applyFont="1"/>
    <xf numFmtId="10" fontId="0" fillId="0" borderId="0" xfId="1" applyNumberFormat="1" applyFont="1"/>
    <xf numFmtId="0" fontId="0" fillId="0" borderId="1" xfId="0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1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9" fontId="4" fillId="0" borderId="1" xfId="0" applyNumberFormat="1" applyFont="1" applyBorder="1" applyAlignment="1">
      <alignment horizontal="left"/>
    </xf>
    <xf numFmtId="10" fontId="4" fillId="0" borderId="1" xfId="1" applyNumberFormat="1" applyFont="1" applyBorder="1" applyAlignment="1">
      <alignment horizontal="left"/>
    </xf>
    <xf numFmtId="10" fontId="5" fillId="0" borderId="1" xfId="1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Font="1" applyBorder="1"/>
    <xf numFmtId="164" fontId="5" fillId="0" borderId="1" xfId="0" applyNumberFormat="1" applyFont="1" applyBorder="1" applyAlignment="1">
      <alignment horizontal="left"/>
    </xf>
    <xf numFmtId="0" fontId="4" fillId="0" borderId="1" xfId="0" applyFont="1" applyBorder="1" applyAlignment="1"/>
    <xf numFmtId="0" fontId="5" fillId="0" borderId="1" xfId="0" applyFont="1" applyBorder="1" applyAlignment="1"/>
    <xf numFmtId="0" fontId="0" fillId="0" borderId="1" xfId="0" applyBorder="1" applyAlignment="1"/>
    <xf numFmtId="3" fontId="4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0" fontId="7" fillId="0" borderId="0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Y1149" totalsRowShown="0" headerRowDxfId="25">
  <sortState ref="A3:X2523">
    <sortCondition ref="A3:A2523" customList="Income Tax"/>
  </sortState>
  <tableColumns count="25">
    <tableColumn id="1" name="County" dataDxfId="24"/>
    <tableColumn id="2" name="Region" dataDxfId="23"/>
    <tableColumn id="3" name="Media Market" dataDxfId="22"/>
    <tableColumn id="4" name="Subdivision Type" dataDxfId="21"/>
    <tableColumn id="5" name="Subdivision Name" dataDxfId="20"/>
    <tableColumn id="6" name="Question Type" dataDxfId="19"/>
    <tableColumn id="7" name="Purpose" dataDxfId="18"/>
    <tableColumn id="20" name="Description" dataDxfId="17"/>
    <tableColumn id="22" name="Millage" dataDxfId="16"/>
    <tableColumn id="23" name="Percent" dataDxfId="15"/>
    <tableColumn id="24" name="Dollar Amount" dataDxfId="14"/>
    <tableColumn id="25" name="Length of Levy in Years or Continuing Period of Time (CPT)" dataDxfId="13"/>
    <tableColumn id="8" name="Commencing Year or Effective Date" dataDxfId="12"/>
    <tableColumn id="13" name="Overlaps" dataDxfId="11"/>
    <tableColumn id="10" name="Votes For" dataDxfId="10"/>
    <tableColumn id="11" name="Votes Against" dataDxfId="9"/>
    <tableColumn id="12" name="Outcome" dataDxfId="8"/>
    <tableColumn id="14" name="Overlap 1" dataDxfId="7"/>
    <tableColumn id="15" name="Overlap 2" dataDxfId="6"/>
    <tableColumn id="16" name="Overlap 3" dataDxfId="5"/>
    <tableColumn id="17" name="Overlap 4" dataDxfId="4"/>
    <tableColumn id="18" name="Overlap 5" dataDxfId="3"/>
    <tableColumn id="21" name="Overlap 6" dataDxfId="2"/>
    <tableColumn id="9" name="Overlap 7" dataDxfId="1"/>
    <tableColumn id="19" name="Overlap 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19"/>
  <sheetViews>
    <sheetView tabSelected="1" zoomScaleNormal="100" workbookViewId="0">
      <selection activeCell="Q34" sqref="Q34"/>
    </sheetView>
  </sheetViews>
  <sheetFormatPr defaultColWidth="9.28515625" defaultRowHeight="15" x14ac:dyDescent="0.25"/>
  <cols>
    <col min="1" max="1" width="13.140625" style="33" bestFit="1" customWidth="1"/>
    <col min="2" max="2" width="10.7109375" style="1" customWidth="1"/>
    <col min="3" max="3" width="21.28515625" style="1" customWidth="1"/>
    <col min="4" max="4" width="18.7109375" style="1" bestFit="1" customWidth="1"/>
    <col min="5" max="5" width="59.7109375" style="1" bestFit="1" customWidth="1"/>
    <col min="6" max="6" width="15.28515625" style="1" bestFit="1" customWidth="1"/>
    <col min="7" max="7" width="103.5703125" style="37" bestFit="1" customWidth="1"/>
    <col min="8" max="8" width="22" style="1" bestFit="1" customWidth="1"/>
    <col min="9" max="9" width="7.85546875" style="27" bestFit="1" customWidth="1"/>
    <col min="10" max="10" width="8.5703125" style="28" customWidth="1"/>
    <col min="11" max="11" width="22.85546875" style="27" bestFit="1" customWidth="1"/>
    <col min="12" max="12" width="14.140625" style="27" customWidth="1"/>
    <col min="13" max="13" width="15" style="27" customWidth="1"/>
    <col min="14" max="14" width="9.85546875" style="1" customWidth="1"/>
    <col min="15" max="15" width="9.7109375" style="8" customWidth="1"/>
    <col min="16" max="16" width="9.5703125" style="8" customWidth="1"/>
    <col min="17" max="17" width="10.42578125" style="2" customWidth="1"/>
    <col min="18" max="19" width="13.140625" style="1" bestFit="1" customWidth="1"/>
    <col min="20" max="25" width="10.28515625" style="1" bestFit="1" customWidth="1"/>
    <col min="26" max="16384" width="9.28515625" style="1"/>
  </cols>
  <sheetData>
    <row r="1" spans="1:25" s="4" customFormat="1" ht="17.45" x14ac:dyDescent="0.3">
      <c r="A1" s="45" t="s">
        <v>525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7"/>
      <c r="W1" s="30"/>
    </row>
    <row r="2" spans="1:25" s="5" customFormat="1" ht="94.9" customHeight="1" x14ac:dyDescent="0.3">
      <c r="A2" s="32" t="s">
        <v>0</v>
      </c>
      <c r="B2" s="42" t="s">
        <v>6</v>
      </c>
      <c r="C2" s="42" t="s">
        <v>7</v>
      </c>
      <c r="D2" s="43" t="s">
        <v>1</v>
      </c>
      <c r="E2" s="43" t="s">
        <v>2</v>
      </c>
      <c r="F2" s="43" t="s">
        <v>3</v>
      </c>
      <c r="G2" s="42" t="s">
        <v>4</v>
      </c>
      <c r="H2" s="43" t="s">
        <v>16</v>
      </c>
      <c r="I2" s="43" t="s">
        <v>17</v>
      </c>
      <c r="J2" s="44" t="s">
        <v>18</v>
      </c>
      <c r="K2" s="43" t="s">
        <v>19</v>
      </c>
      <c r="L2" s="43" t="s">
        <v>20</v>
      </c>
      <c r="M2" s="43" t="s">
        <v>21</v>
      </c>
      <c r="N2" s="43" t="s">
        <v>22</v>
      </c>
      <c r="O2" s="43" t="s">
        <v>8</v>
      </c>
      <c r="P2" s="43" t="s">
        <v>9</v>
      </c>
      <c r="Q2" s="43" t="s">
        <v>10</v>
      </c>
      <c r="R2" s="42" t="s">
        <v>11</v>
      </c>
      <c r="S2" s="42" t="s">
        <v>12</v>
      </c>
      <c r="T2" s="42" t="s">
        <v>13</v>
      </c>
      <c r="U2" s="42" t="s">
        <v>14</v>
      </c>
      <c r="V2" s="42" t="s">
        <v>15</v>
      </c>
      <c r="W2" s="42" t="s">
        <v>101</v>
      </c>
      <c r="X2" s="42" t="s">
        <v>102</v>
      </c>
      <c r="Y2" s="42" t="s">
        <v>459</v>
      </c>
    </row>
    <row r="3" spans="1:25" s="9" customFormat="1" ht="15.6" x14ac:dyDescent="0.3">
      <c r="A3" s="35" t="s">
        <v>23</v>
      </c>
      <c r="B3" s="35" t="s">
        <v>104</v>
      </c>
      <c r="C3" s="35" t="s">
        <v>105</v>
      </c>
      <c r="D3" s="35" t="s">
        <v>132</v>
      </c>
      <c r="E3" s="35" t="s">
        <v>133</v>
      </c>
      <c r="F3" s="35" t="s">
        <v>117</v>
      </c>
      <c r="G3" s="35" t="s">
        <v>134</v>
      </c>
      <c r="H3" s="35" t="s">
        <v>119</v>
      </c>
      <c r="I3" s="15">
        <v>2.379</v>
      </c>
      <c r="J3" s="16" t="s">
        <v>120</v>
      </c>
      <c r="K3" s="38">
        <v>330000</v>
      </c>
      <c r="L3" s="17">
        <v>5</v>
      </c>
      <c r="M3" s="15">
        <v>2017</v>
      </c>
      <c r="N3" s="10"/>
      <c r="O3" s="11">
        <v>282</v>
      </c>
      <c r="P3" s="11">
        <v>123</v>
      </c>
      <c r="Q3" s="10" t="s">
        <v>523</v>
      </c>
      <c r="R3" s="35"/>
      <c r="S3" s="35"/>
      <c r="T3" s="35"/>
      <c r="U3" s="35"/>
      <c r="V3" s="35"/>
      <c r="W3" s="35"/>
      <c r="X3" s="35"/>
      <c r="Y3" s="35"/>
    </row>
    <row r="4" spans="1:25" s="9" customFormat="1" ht="15.6" x14ac:dyDescent="0.3">
      <c r="A4" s="35" t="s">
        <v>23</v>
      </c>
      <c r="B4" s="35" t="s">
        <v>104</v>
      </c>
      <c r="C4" s="35" t="s">
        <v>105</v>
      </c>
      <c r="D4" s="35" t="s">
        <v>132</v>
      </c>
      <c r="E4" s="35" t="s">
        <v>174</v>
      </c>
      <c r="F4" s="35" t="s">
        <v>117</v>
      </c>
      <c r="G4" s="35" t="s">
        <v>127</v>
      </c>
      <c r="H4" s="35" t="s">
        <v>119</v>
      </c>
      <c r="I4" s="15">
        <v>5.5</v>
      </c>
      <c r="J4" s="16" t="s">
        <v>120</v>
      </c>
      <c r="K4" s="38" t="s">
        <v>120</v>
      </c>
      <c r="L4" s="17">
        <v>5</v>
      </c>
      <c r="M4" s="15">
        <v>2017</v>
      </c>
      <c r="N4" s="10" t="s">
        <v>143</v>
      </c>
      <c r="O4" s="11">
        <f>340+177</f>
        <v>517</v>
      </c>
      <c r="P4" s="11">
        <f>106+66</f>
        <v>172</v>
      </c>
      <c r="Q4" s="10" t="s">
        <v>523</v>
      </c>
      <c r="R4" s="35" t="s">
        <v>28</v>
      </c>
      <c r="S4" s="35"/>
      <c r="T4" s="35"/>
      <c r="U4" s="35"/>
      <c r="V4" s="35"/>
      <c r="W4" s="35"/>
      <c r="X4" s="35"/>
      <c r="Y4" s="35"/>
    </row>
    <row r="5" spans="1:25" s="12" customFormat="1" ht="15.6" x14ac:dyDescent="0.3">
      <c r="A5" s="35" t="s">
        <v>23</v>
      </c>
      <c r="B5" s="35" t="s">
        <v>104</v>
      </c>
      <c r="C5" s="35" t="s">
        <v>105</v>
      </c>
      <c r="D5" s="35" t="s">
        <v>116</v>
      </c>
      <c r="E5" s="35" t="s">
        <v>150</v>
      </c>
      <c r="F5" s="35" t="s">
        <v>117</v>
      </c>
      <c r="G5" s="35" t="s">
        <v>219</v>
      </c>
      <c r="H5" s="35" t="s">
        <v>119</v>
      </c>
      <c r="I5" s="15">
        <v>1</v>
      </c>
      <c r="J5" s="16" t="s">
        <v>120</v>
      </c>
      <c r="K5" s="38" t="s">
        <v>120</v>
      </c>
      <c r="L5" s="17">
        <v>5</v>
      </c>
      <c r="M5" s="15">
        <v>2017</v>
      </c>
      <c r="N5" s="10"/>
      <c r="O5" s="11">
        <v>123</v>
      </c>
      <c r="P5" s="11">
        <v>64</v>
      </c>
      <c r="Q5" s="10" t="s">
        <v>523</v>
      </c>
      <c r="R5" s="35"/>
      <c r="S5" s="35"/>
      <c r="T5" s="35"/>
      <c r="U5" s="35"/>
      <c r="V5" s="35"/>
      <c r="W5" s="35"/>
      <c r="X5" s="35"/>
      <c r="Y5" s="35"/>
    </row>
    <row r="6" spans="1:25" s="12" customFormat="1" ht="15.6" x14ac:dyDescent="0.3">
      <c r="A6" s="35" t="s">
        <v>23</v>
      </c>
      <c r="B6" s="35" t="s">
        <v>104</v>
      </c>
      <c r="C6" s="35" t="s">
        <v>105</v>
      </c>
      <c r="D6" s="35" t="s">
        <v>116</v>
      </c>
      <c r="E6" s="35" t="s">
        <v>150</v>
      </c>
      <c r="F6" s="35" t="s">
        <v>117</v>
      </c>
      <c r="G6" s="35" t="s">
        <v>219</v>
      </c>
      <c r="H6" s="35" t="s">
        <v>119</v>
      </c>
      <c r="I6" s="15">
        <v>1.5</v>
      </c>
      <c r="J6" s="16" t="s">
        <v>120</v>
      </c>
      <c r="K6" s="38" t="s">
        <v>120</v>
      </c>
      <c r="L6" s="17">
        <v>5</v>
      </c>
      <c r="M6" s="15">
        <v>2017</v>
      </c>
      <c r="N6" s="10"/>
      <c r="O6" s="11">
        <v>123</v>
      </c>
      <c r="P6" s="11">
        <v>64</v>
      </c>
      <c r="Q6" s="10" t="s">
        <v>523</v>
      </c>
      <c r="R6" s="35"/>
      <c r="S6" s="35"/>
      <c r="T6" s="35"/>
      <c r="U6" s="35"/>
      <c r="V6" s="35"/>
      <c r="W6" s="35"/>
      <c r="X6" s="35"/>
      <c r="Y6" s="35"/>
    </row>
    <row r="7" spans="1:25" s="9" customFormat="1" ht="15.6" x14ac:dyDescent="0.3">
      <c r="A7" s="35" t="s">
        <v>23</v>
      </c>
      <c r="B7" s="35" t="s">
        <v>104</v>
      </c>
      <c r="C7" s="35" t="s">
        <v>105</v>
      </c>
      <c r="D7" s="35" t="s">
        <v>116</v>
      </c>
      <c r="E7" s="35" t="s">
        <v>217</v>
      </c>
      <c r="F7" s="35" t="s">
        <v>117</v>
      </c>
      <c r="G7" s="35" t="s">
        <v>127</v>
      </c>
      <c r="H7" s="35" t="s">
        <v>119</v>
      </c>
      <c r="I7" s="15">
        <v>2</v>
      </c>
      <c r="J7" s="16" t="s">
        <v>120</v>
      </c>
      <c r="K7" s="38" t="s">
        <v>120</v>
      </c>
      <c r="L7" s="17">
        <v>5</v>
      </c>
      <c r="M7" s="15">
        <v>2017</v>
      </c>
      <c r="N7" s="10"/>
      <c r="O7" s="11">
        <v>91</v>
      </c>
      <c r="P7" s="11">
        <v>7</v>
      </c>
      <c r="Q7" s="10" t="s">
        <v>523</v>
      </c>
      <c r="R7" s="35"/>
      <c r="S7" s="35"/>
      <c r="T7" s="35"/>
      <c r="U7" s="35"/>
      <c r="V7" s="35"/>
      <c r="W7" s="35"/>
      <c r="X7" s="35"/>
      <c r="Y7" s="35"/>
    </row>
    <row r="8" spans="1:25" s="9" customFormat="1" ht="15" customHeight="1" x14ac:dyDescent="0.3">
      <c r="A8" s="35" t="s">
        <v>23</v>
      </c>
      <c r="B8" s="35" t="s">
        <v>104</v>
      </c>
      <c r="C8" s="35" t="s">
        <v>105</v>
      </c>
      <c r="D8" s="35" t="s">
        <v>135</v>
      </c>
      <c r="E8" s="35" t="s">
        <v>136</v>
      </c>
      <c r="F8" s="35" t="s">
        <v>137</v>
      </c>
      <c r="G8" s="35" t="s">
        <v>138</v>
      </c>
      <c r="H8" s="35" t="s">
        <v>139</v>
      </c>
      <c r="I8" s="15" t="s">
        <v>120</v>
      </c>
      <c r="J8" s="16">
        <v>2.5000000000000001E-3</v>
      </c>
      <c r="K8" s="38" t="s">
        <v>120</v>
      </c>
      <c r="L8" s="17">
        <v>3</v>
      </c>
      <c r="M8" s="22">
        <v>42917</v>
      </c>
      <c r="N8" s="10" t="s">
        <v>143</v>
      </c>
      <c r="O8" s="11">
        <f>234+125</f>
        <v>359</v>
      </c>
      <c r="P8" s="11">
        <f>83+51</f>
        <v>134</v>
      </c>
      <c r="Q8" s="10" t="s">
        <v>523</v>
      </c>
      <c r="R8" s="35" t="s">
        <v>28</v>
      </c>
      <c r="S8" s="35"/>
      <c r="T8" s="35"/>
      <c r="U8" s="35"/>
      <c r="V8" s="35"/>
      <c r="W8" s="35"/>
      <c r="X8" s="35"/>
      <c r="Y8" s="35"/>
    </row>
    <row r="9" spans="1:25" s="12" customFormat="1" ht="15.6" x14ac:dyDescent="0.3">
      <c r="A9" s="35" t="s">
        <v>23</v>
      </c>
      <c r="B9" s="35" t="s">
        <v>104</v>
      </c>
      <c r="C9" s="35" t="s">
        <v>105</v>
      </c>
      <c r="D9" s="35" t="s">
        <v>135</v>
      </c>
      <c r="E9" s="35" t="s">
        <v>326</v>
      </c>
      <c r="F9" s="35" t="s">
        <v>151</v>
      </c>
      <c r="G9" s="35" t="s">
        <v>152</v>
      </c>
      <c r="H9" s="35" t="s">
        <v>120</v>
      </c>
      <c r="I9" s="15" t="s">
        <v>120</v>
      </c>
      <c r="J9" s="16" t="s">
        <v>120</v>
      </c>
      <c r="K9" s="38" t="s">
        <v>120</v>
      </c>
      <c r="L9" s="17" t="s">
        <v>120</v>
      </c>
      <c r="M9" s="15" t="s">
        <v>120</v>
      </c>
      <c r="N9" s="10"/>
      <c r="O9" s="11">
        <v>137</v>
      </c>
      <c r="P9" s="11">
        <v>65</v>
      </c>
      <c r="Q9" s="10" t="s">
        <v>523</v>
      </c>
      <c r="R9" s="35"/>
      <c r="S9" s="35"/>
      <c r="T9" s="35"/>
      <c r="U9" s="35"/>
      <c r="V9" s="35"/>
      <c r="W9" s="35"/>
      <c r="X9" s="35"/>
      <c r="Y9" s="35"/>
    </row>
    <row r="10" spans="1:25" s="12" customFormat="1" ht="15.6" x14ac:dyDescent="0.3">
      <c r="A10" s="36" t="s">
        <v>23</v>
      </c>
      <c r="B10" s="35" t="s">
        <v>104</v>
      </c>
      <c r="C10" s="35" t="s">
        <v>105</v>
      </c>
      <c r="D10" s="36" t="s">
        <v>135</v>
      </c>
      <c r="E10" s="36" t="s">
        <v>327</v>
      </c>
      <c r="F10" s="36" t="s">
        <v>151</v>
      </c>
      <c r="G10" s="36" t="s">
        <v>152</v>
      </c>
      <c r="H10" s="36" t="s">
        <v>120</v>
      </c>
      <c r="I10" s="18" t="s">
        <v>120</v>
      </c>
      <c r="J10" s="19" t="s">
        <v>120</v>
      </c>
      <c r="K10" s="39" t="s">
        <v>120</v>
      </c>
      <c r="L10" s="20" t="s">
        <v>120</v>
      </c>
      <c r="M10" s="18" t="s">
        <v>120</v>
      </c>
      <c r="N10" s="13"/>
      <c r="O10" s="14">
        <v>140</v>
      </c>
      <c r="P10" s="14">
        <v>64</v>
      </c>
      <c r="Q10" s="13" t="s">
        <v>523</v>
      </c>
      <c r="R10" s="36"/>
      <c r="S10" s="36"/>
      <c r="T10" s="36"/>
      <c r="U10" s="36"/>
      <c r="V10" s="36"/>
      <c r="W10" s="36"/>
      <c r="X10" s="36"/>
      <c r="Y10" s="36"/>
    </row>
    <row r="11" spans="1:25" s="9" customFormat="1" ht="15.6" x14ac:dyDescent="0.3">
      <c r="A11" s="35" t="s">
        <v>29</v>
      </c>
      <c r="B11" s="35" t="s">
        <v>106</v>
      </c>
      <c r="C11" s="35" t="s">
        <v>107</v>
      </c>
      <c r="D11" s="35" t="s">
        <v>0</v>
      </c>
      <c r="E11" s="35" t="s">
        <v>140</v>
      </c>
      <c r="F11" s="35" t="s">
        <v>117</v>
      </c>
      <c r="G11" s="35" t="s">
        <v>141</v>
      </c>
      <c r="H11" s="35" t="s">
        <v>119</v>
      </c>
      <c r="I11" s="15">
        <v>1.75</v>
      </c>
      <c r="J11" s="16" t="s">
        <v>120</v>
      </c>
      <c r="K11" s="38" t="s">
        <v>120</v>
      </c>
      <c r="L11" s="17">
        <v>5</v>
      </c>
      <c r="M11" s="17">
        <v>2017</v>
      </c>
      <c r="N11" s="10"/>
      <c r="O11" s="11">
        <v>3421</v>
      </c>
      <c r="P11" s="11">
        <v>1409</v>
      </c>
      <c r="Q11" s="10" t="s">
        <v>523</v>
      </c>
      <c r="R11" s="35"/>
      <c r="S11" s="35"/>
      <c r="T11" s="35"/>
      <c r="U11" s="35"/>
      <c r="V11" s="35"/>
      <c r="W11" s="35"/>
      <c r="X11" s="35"/>
      <c r="Y11" s="35"/>
    </row>
    <row r="12" spans="1:25" s="9" customFormat="1" ht="15.6" x14ac:dyDescent="0.3">
      <c r="A12" s="35" t="s">
        <v>29</v>
      </c>
      <c r="B12" s="35" t="s">
        <v>106</v>
      </c>
      <c r="C12" s="35" t="s">
        <v>107</v>
      </c>
      <c r="D12" s="35" t="s">
        <v>116</v>
      </c>
      <c r="E12" s="35" t="s">
        <v>218</v>
      </c>
      <c r="F12" s="35" t="s">
        <v>117</v>
      </c>
      <c r="G12" s="35" t="s">
        <v>219</v>
      </c>
      <c r="H12" s="35" t="s">
        <v>119</v>
      </c>
      <c r="I12" s="15">
        <v>1.5</v>
      </c>
      <c r="J12" s="16" t="s">
        <v>120</v>
      </c>
      <c r="K12" s="38" t="s">
        <v>120</v>
      </c>
      <c r="L12" s="17">
        <v>5</v>
      </c>
      <c r="M12" s="15">
        <v>2017</v>
      </c>
      <c r="N12" s="10"/>
      <c r="O12" s="11">
        <v>29</v>
      </c>
      <c r="P12" s="11">
        <v>11</v>
      </c>
      <c r="Q12" s="10" t="s">
        <v>523</v>
      </c>
      <c r="R12" s="35"/>
      <c r="S12" s="35"/>
      <c r="T12" s="35"/>
      <c r="U12" s="35"/>
      <c r="V12" s="35"/>
      <c r="W12" s="35"/>
      <c r="X12" s="35"/>
      <c r="Y12" s="35"/>
    </row>
    <row r="13" spans="1:25" s="9" customFormat="1" ht="15.6" x14ac:dyDescent="0.3">
      <c r="A13" s="35" t="s">
        <v>29</v>
      </c>
      <c r="B13" s="35" t="s">
        <v>106</v>
      </c>
      <c r="C13" s="35" t="s">
        <v>107</v>
      </c>
      <c r="D13" s="35" t="s">
        <v>132</v>
      </c>
      <c r="E13" s="35" t="s">
        <v>284</v>
      </c>
      <c r="F13" s="35" t="s">
        <v>117</v>
      </c>
      <c r="G13" s="35" t="s">
        <v>134</v>
      </c>
      <c r="H13" s="35" t="s">
        <v>130</v>
      </c>
      <c r="I13" s="15">
        <v>5</v>
      </c>
      <c r="J13" s="16" t="s">
        <v>120</v>
      </c>
      <c r="K13" s="38">
        <v>1029652</v>
      </c>
      <c r="L13" s="17">
        <v>5</v>
      </c>
      <c r="M13" s="15">
        <v>2017</v>
      </c>
      <c r="N13" s="10"/>
      <c r="O13" s="11">
        <v>970</v>
      </c>
      <c r="P13" s="11">
        <v>602</v>
      </c>
      <c r="Q13" s="10" t="s">
        <v>523</v>
      </c>
      <c r="R13" s="35"/>
      <c r="S13" s="35"/>
      <c r="T13" s="35"/>
      <c r="U13" s="35"/>
      <c r="V13" s="35"/>
      <c r="W13" s="35"/>
      <c r="X13" s="35"/>
      <c r="Y13" s="35"/>
    </row>
    <row r="14" spans="1:25" s="9" customFormat="1" ht="15.6" x14ac:dyDescent="0.3">
      <c r="A14" s="35" t="s">
        <v>29</v>
      </c>
      <c r="B14" s="35" t="s">
        <v>106</v>
      </c>
      <c r="C14" s="35" t="s">
        <v>107</v>
      </c>
      <c r="D14" s="35" t="s">
        <v>116</v>
      </c>
      <c r="E14" s="35" t="s">
        <v>168</v>
      </c>
      <c r="F14" s="35" t="s">
        <v>117</v>
      </c>
      <c r="G14" s="35" t="s">
        <v>169</v>
      </c>
      <c r="H14" s="35" t="s">
        <v>130</v>
      </c>
      <c r="I14" s="15">
        <v>1</v>
      </c>
      <c r="J14" s="16" t="s">
        <v>120</v>
      </c>
      <c r="K14" s="38" t="s">
        <v>120</v>
      </c>
      <c r="L14" s="17">
        <v>5</v>
      </c>
      <c r="M14" s="15">
        <v>2017</v>
      </c>
      <c r="N14" s="10"/>
      <c r="O14" s="11">
        <v>84</v>
      </c>
      <c r="P14" s="11">
        <v>53</v>
      </c>
      <c r="Q14" s="10" t="s">
        <v>523</v>
      </c>
      <c r="R14" s="35"/>
      <c r="S14" s="35"/>
      <c r="T14" s="35"/>
      <c r="U14" s="35"/>
      <c r="V14" s="35"/>
      <c r="W14" s="35"/>
      <c r="X14" s="35"/>
      <c r="Y14" s="35"/>
    </row>
    <row r="15" spans="1:25" s="9" customFormat="1" ht="15.6" x14ac:dyDescent="0.3">
      <c r="A15" s="35" t="s">
        <v>29</v>
      </c>
      <c r="B15" s="35" t="s">
        <v>106</v>
      </c>
      <c r="C15" s="35" t="s">
        <v>107</v>
      </c>
      <c r="D15" s="35" t="s">
        <v>116</v>
      </c>
      <c r="E15" s="35" t="s">
        <v>220</v>
      </c>
      <c r="F15" s="35" t="s">
        <v>117</v>
      </c>
      <c r="G15" s="35" t="s">
        <v>219</v>
      </c>
      <c r="H15" s="35" t="s">
        <v>119</v>
      </c>
      <c r="I15" s="15">
        <v>1</v>
      </c>
      <c r="J15" s="16" t="s">
        <v>120</v>
      </c>
      <c r="K15" s="38" t="s">
        <v>120</v>
      </c>
      <c r="L15" s="17">
        <v>5</v>
      </c>
      <c r="M15" s="15">
        <v>2017</v>
      </c>
      <c r="N15" s="10"/>
      <c r="O15" s="11">
        <v>38</v>
      </c>
      <c r="P15" s="11">
        <v>12</v>
      </c>
      <c r="Q15" s="10" t="s">
        <v>523</v>
      </c>
      <c r="R15" s="35"/>
      <c r="S15" s="35"/>
      <c r="T15" s="35"/>
      <c r="U15" s="35"/>
      <c r="V15" s="35"/>
      <c r="W15" s="35"/>
      <c r="X15" s="35"/>
      <c r="Y15" s="35"/>
    </row>
    <row r="16" spans="1:25" s="9" customFormat="1" ht="15.6" x14ac:dyDescent="0.3">
      <c r="A16" s="35" t="s">
        <v>29</v>
      </c>
      <c r="B16" s="35" t="s">
        <v>106</v>
      </c>
      <c r="C16" s="35" t="s">
        <v>107</v>
      </c>
      <c r="D16" s="35" t="s">
        <v>121</v>
      </c>
      <c r="E16" s="35" t="s">
        <v>221</v>
      </c>
      <c r="F16" s="35" t="s">
        <v>117</v>
      </c>
      <c r="G16" s="35" t="s">
        <v>157</v>
      </c>
      <c r="H16" s="35" t="s">
        <v>130</v>
      </c>
      <c r="I16" s="15">
        <v>2</v>
      </c>
      <c r="J16" s="16" t="s">
        <v>120</v>
      </c>
      <c r="K16" s="38" t="s">
        <v>120</v>
      </c>
      <c r="L16" s="17" t="s">
        <v>191</v>
      </c>
      <c r="M16" s="15">
        <v>2017</v>
      </c>
      <c r="N16" s="10"/>
      <c r="O16" s="11">
        <v>79</v>
      </c>
      <c r="P16" s="11">
        <v>157</v>
      </c>
      <c r="Q16" s="10" t="s">
        <v>522</v>
      </c>
      <c r="R16" s="35"/>
      <c r="S16" s="35"/>
      <c r="T16" s="35"/>
      <c r="U16" s="35"/>
      <c r="V16" s="35"/>
      <c r="W16" s="35"/>
      <c r="X16" s="35"/>
      <c r="Y16" s="35"/>
    </row>
    <row r="17" spans="1:25" s="9" customFormat="1" ht="15" customHeight="1" x14ac:dyDescent="0.3">
      <c r="A17" s="35" t="s">
        <v>29</v>
      </c>
      <c r="B17" s="35" t="s">
        <v>106</v>
      </c>
      <c r="C17" s="35" t="s">
        <v>107</v>
      </c>
      <c r="D17" s="35" t="s">
        <v>121</v>
      </c>
      <c r="E17" s="35" t="s">
        <v>221</v>
      </c>
      <c r="F17" s="35" t="s">
        <v>117</v>
      </c>
      <c r="G17" s="35" t="s">
        <v>157</v>
      </c>
      <c r="H17" s="35" t="s">
        <v>199</v>
      </c>
      <c r="I17" s="15">
        <v>3</v>
      </c>
      <c r="J17" s="16" t="s">
        <v>120</v>
      </c>
      <c r="K17" s="38" t="s">
        <v>120</v>
      </c>
      <c r="L17" s="17" t="s">
        <v>191</v>
      </c>
      <c r="M17" s="15">
        <v>2017</v>
      </c>
      <c r="N17" s="10"/>
      <c r="O17" s="11">
        <v>95</v>
      </c>
      <c r="P17" s="11">
        <v>140</v>
      </c>
      <c r="Q17" s="10" t="s">
        <v>522</v>
      </c>
      <c r="R17" s="35"/>
      <c r="S17" s="35"/>
      <c r="T17" s="35"/>
      <c r="U17" s="35"/>
      <c r="V17" s="35"/>
      <c r="W17" s="35"/>
      <c r="X17" s="35"/>
      <c r="Y17" s="35"/>
    </row>
    <row r="18" spans="1:25" s="10" customFormat="1" ht="15.6" x14ac:dyDescent="0.3">
      <c r="A18" s="35" t="s">
        <v>29</v>
      </c>
      <c r="B18" s="35" t="s">
        <v>106</v>
      </c>
      <c r="C18" s="35" t="s">
        <v>107</v>
      </c>
      <c r="D18" s="35" t="s">
        <v>116</v>
      </c>
      <c r="E18" s="35" t="s">
        <v>328</v>
      </c>
      <c r="F18" s="35" t="s">
        <v>117</v>
      </c>
      <c r="G18" s="35" t="s">
        <v>273</v>
      </c>
      <c r="H18" s="35" t="s">
        <v>130</v>
      </c>
      <c r="I18" s="15">
        <v>0.5</v>
      </c>
      <c r="J18" s="16" t="s">
        <v>120</v>
      </c>
      <c r="K18" s="38" t="s">
        <v>120</v>
      </c>
      <c r="L18" s="17">
        <v>5</v>
      </c>
      <c r="M18" s="15">
        <v>2017</v>
      </c>
      <c r="O18" s="11">
        <v>106</v>
      </c>
      <c r="P18" s="11">
        <v>120</v>
      </c>
      <c r="Q18" s="10" t="s">
        <v>522</v>
      </c>
      <c r="R18" s="35"/>
      <c r="S18" s="35"/>
      <c r="T18" s="35"/>
      <c r="U18" s="35"/>
      <c r="V18" s="35"/>
      <c r="W18" s="35"/>
      <c r="X18" s="35"/>
      <c r="Y18" s="35"/>
    </row>
    <row r="19" spans="1:25" s="10" customFormat="1" ht="15" customHeight="1" x14ac:dyDescent="0.3">
      <c r="A19" s="35" t="s">
        <v>29</v>
      </c>
      <c r="B19" s="35" t="s">
        <v>106</v>
      </c>
      <c r="C19" s="35" t="s">
        <v>107</v>
      </c>
      <c r="D19" s="35" t="s">
        <v>116</v>
      </c>
      <c r="E19" s="35" t="s">
        <v>328</v>
      </c>
      <c r="F19" s="35" t="s">
        <v>117</v>
      </c>
      <c r="G19" s="35" t="s">
        <v>219</v>
      </c>
      <c r="H19" s="35" t="s">
        <v>199</v>
      </c>
      <c r="I19" s="15">
        <v>2.5</v>
      </c>
      <c r="J19" s="16" t="s">
        <v>120</v>
      </c>
      <c r="K19" s="38" t="s">
        <v>120</v>
      </c>
      <c r="L19" s="17">
        <v>5</v>
      </c>
      <c r="M19" s="15">
        <v>2017</v>
      </c>
      <c r="O19" s="11">
        <v>146</v>
      </c>
      <c r="P19" s="11">
        <v>83</v>
      </c>
      <c r="Q19" s="10" t="s">
        <v>523</v>
      </c>
      <c r="R19" s="35"/>
      <c r="S19" s="35"/>
      <c r="T19" s="35"/>
      <c r="U19" s="35"/>
      <c r="V19" s="35"/>
      <c r="W19" s="35"/>
      <c r="X19" s="35"/>
      <c r="Y19" s="35"/>
    </row>
    <row r="20" spans="1:25" s="9" customFormat="1" ht="15.6" x14ac:dyDescent="0.3">
      <c r="A20" s="35" t="s">
        <v>32</v>
      </c>
      <c r="B20" s="35" t="s">
        <v>108</v>
      </c>
      <c r="C20" s="35" t="s">
        <v>69</v>
      </c>
      <c r="D20" s="35" t="s">
        <v>132</v>
      </c>
      <c r="E20" s="35" t="s">
        <v>373</v>
      </c>
      <c r="F20" s="35" t="s">
        <v>137</v>
      </c>
      <c r="G20" s="35" t="s">
        <v>141</v>
      </c>
      <c r="H20" s="35" t="s">
        <v>130</v>
      </c>
      <c r="I20" s="15" t="s">
        <v>120</v>
      </c>
      <c r="J20" s="23">
        <v>1.4999999999999999E-2</v>
      </c>
      <c r="K20" s="38" t="s">
        <v>120</v>
      </c>
      <c r="L20" s="17" t="s">
        <v>191</v>
      </c>
      <c r="M20" s="22">
        <v>43101</v>
      </c>
      <c r="N20" s="10" t="s">
        <v>143</v>
      </c>
      <c r="O20" s="11">
        <f>652+96</f>
        <v>748</v>
      </c>
      <c r="P20" s="11">
        <f>1019+150</f>
        <v>1169</v>
      </c>
      <c r="Q20" s="10" t="s">
        <v>522</v>
      </c>
      <c r="R20" s="35" t="s">
        <v>89</v>
      </c>
      <c r="S20" s="35" t="s">
        <v>100</v>
      </c>
      <c r="T20" s="35"/>
      <c r="U20" s="35"/>
      <c r="V20" s="35"/>
      <c r="W20" s="35"/>
      <c r="X20" s="35"/>
      <c r="Y20" s="35"/>
    </row>
    <row r="21" spans="1:25" s="9" customFormat="1" ht="15.6" x14ac:dyDescent="0.3">
      <c r="A21" s="35" t="s">
        <v>24</v>
      </c>
      <c r="B21" s="35" t="s">
        <v>104</v>
      </c>
      <c r="C21" s="35" t="s">
        <v>105</v>
      </c>
      <c r="D21" s="35" t="s">
        <v>132</v>
      </c>
      <c r="E21" s="35" t="s">
        <v>177</v>
      </c>
      <c r="F21" s="35" t="s">
        <v>162</v>
      </c>
      <c r="G21" s="35" t="s">
        <v>178</v>
      </c>
      <c r="H21" s="35" t="s">
        <v>120</v>
      </c>
      <c r="I21" s="15">
        <v>1</v>
      </c>
      <c r="J21" s="16" t="s">
        <v>120</v>
      </c>
      <c r="K21" s="38">
        <v>14365000</v>
      </c>
      <c r="L21" s="17" t="s">
        <v>179</v>
      </c>
      <c r="M21" s="22" t="s">
        <v>120</v>
      </c>
      <c r="N21" s="10" t="s">
        <v>143</v>
      </c>
      <c r="O21" s="11">
        <f>841+10+16</f>
        <v>867</v>
      </c>
      <c r="P21" s="11">
        <f>493+18+18</f>
        <v>529</v>
      </c>
      <c r="Q21" s="10" t="s">
        <v>523</v>
      </c>
      <c r="R21" s="35" t="s">
        <v>33</v>
      </c>
      <c r="S21" s="35" t="s">
        <v>34</v>
      </c>
      <c r="T21" s="35"/>
      <c r="U21" s="35"/>
      <c r="V21" s="35"/>
      <c r="W21" s="35"/>
      <c r="X21" s="35"/>
      <c r="Y21" s="35"/>
    </row>
    <row r="22" spans="1:25" s="9" customFormat="1" ht="15.6" x14ac:dyDescent="0.3">
      <c r="A22" s="35" t="s">
        <v>24</v>
      </c>
      <c r="B22" s="35" t="s">
        <v>104</v>
      </c>
      <c r="C22" s="35" t="s">
        <v>105</v>
      </c>
      <c r="D22" s="35" t="s">
        <v>135</v>
      </c>
      <c r="E22" s="35" t="s">
        <v>285</v>
      </c>
      <c r="F22" s="35" t="s">
        <v>137</v>
      </c>
      <c r="G22" s="35" t="s">
        <v>286</v>
      </c>
      <c r="H22" s="35" t="s">
        <v>130</v>
      </c>
      <c r="I22" s="15" t="s">
        <v>120</v>
      </c>
      <c r="J22" s="23">
        <v>5.0000000000000001E-3</v>
      </c>
      <c r="K22" s="38" t="s">
        <v>120</v>
      </c>
      <c r="L22" s="17">
        <v>5</v>
      </c>
      <c r="M22" s="22">
        <v>43101</v>
      </c>
      <c r="N22" s="10"/>
      <c r="O22" s="11">
        <v>761</v>
      </c>
      <c r="P22" s="11">
        <v>374</v>
      </c>
      <c r="Q22" s="10" t="s">
        <v>523</v>
      </c>
      <c r="R22" s="35"/>
      <c r="S22" s="35"/>
      <c r="T22" s="35"/>
      <c r="U22" s="35"/>
      <c r="V22" s="35"/>
      <c r="W22" s="35"/>
      <c r="X22" s="35"/>
      <c r="Y22" s="35"/>
    </row>
    <row r="23" spans="1:25" s="9" customFormat="1" ht="15.6" x14ac:dyDescent="0.3">
      <c r="A23" s="35" t="s">
        <v>36</v>
      </c>
      <c r="B23" s="35" t="s">
        <v>108</v>
      </c>
      <c r="C23" s="35" t="s">
        <v>39</v>
      </c>
      <c r="D23" s="35" t="s">
        <v>132</v>
      </c>
      <c r="E23" s="35" t="s">
        <v>180</v>
      </c>
      <c r="F23" s="35" t="s">
        <v>117</v>
      </c>
      <c r="G23" s="35" t="s">
        <v>134</v>
      </c>
      <c r="H23" s="35" t="s">
        <v>130</v>
      </c>
      <c r="I23" s="15">
        <v>2.5</v>
      </c>
      <c r="J23" s="16" t="s">
        <v>120</v>
      </c>
      <c r="K23" s="38">
        <v>533553</v>
      </c>
      <c r="L23" s="17">
        <v>7</v>
      </c>
      <c r="M23" s="15">
        <v>2017</v>
      </c>
      <c r="N23" s="10"/>
      <c r="O23" s="11">
        <v>768</v>
      </c>
      <c r="P23" s="11">
        <v>579</v>
      </c>
      <c r="Q23" s="10" t="s">
        <v>523</v>
      </c>
      <c r="R23" s="35"/>
      <c r="S23" s="35"/>
      <c r="T23" s="35"/>
      <c r="U23" s="35"/>
      <c r="V23" s="35"/>
      <c r="W23" s="35"/>
      <c r="X23" s="35"/>
      <c r="Y23" s="35"/>
    </row>
    <row r="24" spans="1:25" s="9" customFormat="1" ht="15" customHeight="1" x14ac:dyDescent="0.3">
      <c r="A24" s="35" t="s">
        <v>36</v>
      </c>
      <c r="B24" s="35" t="s">
        <v>108</v>
      </c>
      <c r="C24" s="35" t="s">
        <v>39</v>
      </c>
      <c r="D24" s="35" t="s">
        <v>121</v>
      </c>
      <c r="E24" s="35" t="s">
        <v>252</v>
      </c>
      <c r="F24" s="35" t="s">
        <v>117</v>
      </c>
      <c r="G24" s="35" t="s">
        <v>219</v>
      </c>
      <c r="H24" s="35" t="s">
        <v>199</v>
      </c>
      <c r="I24" s="15">
        <v>5</v>
      </c>
      <c r="J24" s="16" t="s">
        <v>120</v>
      </c>
      <c r="K24" s="38" t="s">
        <v>120</v>
      </c>
      <c r="L24" s="17" t="s">
        <v>191</v>
      </c>
      <c r="M24" s="15">
        <v>2017</v>
      </c>
      <c r="N24" s="10"/>
      <c r="O24" s="11">
        <v>114</v>
      </c>
      <c r="P24" s="11">
        <v>108</v>
      </c>
      <c r="Q24" s="10" t="s">
        <v>523</v>
      </c>
      <c r="R24" s="35"/>
      <c r="S24" s="35"/>
      <c r="T24" s="35"/>
      <c r="U24" s="35"/>
      <c r="V24" s="35"/>
      <c r="W24" s="35"/>
      <c r="X24" s="35"/>
      <c r="Y24" s="35"/>
    </row>
    <row r="25" spans="1:25" s="9" customFormat="1" ht="15" customHeight="1" x14ac:dyDescent="0.3">
      <c r="A25" s="35" t="s">
        <v>36</v>
      </c>
      <c r="B25" s="35" t="s">
        <v>108</v>
      </c>
      <c r="C25" s="35" t="s">
        <v>39</v>
      </c>
      <c r="D25" s="35" t="s">
        <v>116</v>
      </c>
      <c r="E25" s="35" t="s">
        <v>364</v>
      </c>
      <c r="F25" s="35" t="s">
        <v>117</v>
      </c>
      <c r="G25" s="35" t="s">
        <v>219</v>
      </c>
      <c r="H25" s="35" t="s">
        <v>518</v>
      </c>
      <c r="I25" s="15">
        <v>3</v>
      </c>
      <c r="J25" s="16" t="s">
        <v>120</v>
      </c>
      <c r="K25" s="38" t="s">
        <v>120</v>
      </c>
      <c r="L25" s="17" t="s">
        <v>191</v>
      </c>
      <c r="M25" s="15">
        <v>2017</v>
      </c>
      <c r="N25" s="10"/>
      <c r="O25" s="11">
        <v>62</v>
      </c>
      <c r="P25" s="11">
        <v>56</v>
      </c>
      <c r="Q25" s="10" t="s">
        <v>523</v>
      </c>
      <c r="R25" s="35"/>
      <c r="S25" s="35"/>
      <c r="T25" s="35"/>
      <c r="U25" s="35"/>
      <c r="V25" s="35"/>
      <c r="W25" s="35"/>
      <c r="X25" s="35"/>
      <c r="Y25" s="35"/>
    </row>
    <row r="26" spans="1:25" s="9" customFormat="1" ht="15.6" x14ac:dyDescent="0.3">
      <c r="A26" s="35" t="s">
        <v>41</v>
      </c>
      <c r="B26" s="35" t="s">
        <v>103</v>
      </c>
      <c r="C26" s="35" t="s">
        <v>78</v>
      </c>
      <c r="D26" s="35" t="s">
        <v>135</v>
      </c>
      <c r="E26" s="35" t="s">
        <v>222</v>
      </c>
      <c r="F26" s="35" t="s">
        <v>117</v>
      </c>
      <c r="G26" s="35" t="s">
        <v>223</v>
      </c>
      <c r="H26" s="35" t="s">
        <v>119</v>
      </c>
      <c r="I26" s="15">
        <v>1</v>
      </c>
      <c r="J26" s="16" t="s">
        <v>120</v>
      </c>
      <c r="K26" s="38" t="s">
        <v>120</v>
      </c>
      <c r="L26" s="17">
        <v>5</v>
      </c>
      <c r="M26" s="15">
        <v>2017</v>
      </c>
      <c r="N26" s="10" t="s">
        <v>143</v>
      </c>
      <c r="O26" s="11">
        <f>1065+110</f>
        <v>1175</v>
      </c>
      <c r="P26" s="11">
        <f>321+24</f>
        <v>345</v>
      </c>
      <c r="Q26" s="10" t="s">
        <v>523</v>
      </c>
      <c r="R26" s="35" t="s">
        <v>37</v>
      </c>
      <c r="S26" s="35"/>
      <c r="T26" s="35"/>
      <c r="U26" s="35"/>
      <c r="V26" s="35"/>
      <c r="W26" s="35"/>
      <c r="X26" s="35"/>
      <c r="Y26" s="35"/>
    </row>
    <row r="27" spans="1:25" s="9" customFormat="1" ht="15.6" x14ac:dyDescent="0.3">
      <c r="A27" s="35" t="s">
        <v>48</v>
      </c>
      <c r="B27" s="35" t="s">
        <v>104</v>
      </c>
      <c r="C27" s="35" t="s">
        <v>91</v>
      </c>
      <c r="D27" s="35" t="s">
        <v>132</v>
      </c>
      <c r="E27" s="35" t="s">
        <v>181</v>
      </c>
      <c r="F27" s="35" t="s">
        <v>182</v>
      </c>
      <c r="G27" s="35" t="s">
        <v>225</v>
      </c>
      <c r="H27" s="35" t="s">
        <v>120</v>
      </c>
      <c r="I27" s="15" t="s">
        <v>120</v>
      </c>
      <c r="J27" s="16" t="s">
        <v>120</v>
      </c>
      <c r="K27" s="38">
        <v>37273542</v>
      </c>
      <c r="L27" s="17">
        <v>37</v>
      </c>
      <c r="M27" s="15">
        <v>2017</v>
      </c>
      <c r="N27" s="10"/>
      <c r="O27" s="11">
        <v>1266</v>
      </c>
      <c r="P27" s="11">
        <v>1375</v>
      </c>
      <c r="Q27" s="10" t="s">
        <v>522</v>
      </c>
      <c r="R27" s="35"/>
      <c r="S27" s="35"/>
      <c r="T27" s="35"/>
      <c r="U27" s="35"/>
      <c r="V27" s="35"/>
      <c r="W27" s="35"/>
      <c r="X27" s="35"/>
      <c r="Y27" s="35"/>
    </row>
    <row r="28" spans="1:25" s="9" customFormat="1" ht="15.6" x14ac:dyDescent="0.3">
      <c r="A28" s="35" t="s">
        <v>48</v>
      </c>
      <c r="B28" s="35" t="s">
        <v>104</v>
      </c>
      <c r="C28" s="35" t="s">
        <v>91</v>
      </c>
      <c r="D28" s="35" t="s">
        <v>132</v>
      </c>
      <c r="E28" s="35" t="s">
        <v>224</v>
      </c>
      <c r="F28" s="35" t="s">
        <v>182</v>
      </c>
      <c r="G28" s="35" t="s">
        <v>225</v>
      </c>
      <c r="H28" s="35" t="s">
        <v>120</v>
      </c>
      <c r="I28" s="15" t="s">
        <v>120</v>
      </c>
      <c r="J28" s="16" t="s">
        <v>120</v>
      </c>
      <c r="K28" s="38">
        <v>36000000</v>
      </c>
      <c r="L28" s="15">
        <v>37</v>
      </c>
      <c r="M28" s="15">
        <v>2017</v>
      </c>
      <c r="N28" s="10"/>
      <c r="O28" s="11">
        <v>1781</v>
      </c>
      <c r="P28" s="11">
        <v>1266</v>
      </c>
      <c r="Q28" s="10" t="s">
        <v>523</v>
      </c>
      <c r="R28" s="35"/>
      <c r="S28" s="35"/>
      <c r="T28" s="35"/>
      <c r="U28" s="35"/>
      <c r="V28" s="35"/>
      <c r="W28" s="35"/>
      <c r="X28" s="35"/>
      <c r="Y28" s="35"/>
    </row>
    <row r="29" spans="1:25" s="9" customFormat="1" ht="15.6" x14ac:dyDescent="0.3">
      <c r="A29" s="35" t="s">
        <v>48</v>
      </c>
      <c r="B29" s="35" t="s">
        <v>104</v>
      </c>
      <c r="C29" s="35" t="s">
        <v>91</v>
      </c>
      <c r="D29" s="35" t="s">
        <v>121</v>
      </c>
      <c r="E29" s="35" t="s">
        <v>226</v>
      </c>
      <c r="F29" s="35" t="s">
        <v>117</v>
      </c>
      <c r="G29" s="35" t="s">
        <v>227</v>
      </c>
      <c r="H29" s="35" t="s">
        <v>130</v>
      </c>
      <c r="I29" s="15">
        <v>5</v>
      </c>
      <c r="J29" s="16" t="s">
        <v>120</v>
      </c>
      <c r="K29" s="38" t="s">
        <v>120</v>
      </c>
      <c r="L29" s="15">
        <v>5</v>
      </c>
      <c r="M29" s="15">
        <v>2017</v>
      </c>
      <c r="N29" s="10"/>
      <c r="O29" s="11">
        <v>316</v>
      </c>
      <c r="P29" s="11">
        <v>495</v>
      </c>
      <c r="Q29" s="10" t="s">
        <v>522</v>
      </c>
      <c r="R29" s="35"/>
      <c r="S29" s="35"/>
      <c r="T29" s="35"/>
      <c r="U29" s="35"/>
      <c r="V29" s="35"/>
      <c r="W29" s="35"/>
      <c r="X29" s="35"/>
      <c r="Y29" s="35"/>
    </row>
    <row r="30" spans="1:25" s="9" customFormat="1" ht="15.6" x14ac:dyDescent="0.3">
      <c r="A30" s="35" t="s">
        <v>48</v>
      </c>
      <c r="B30" s="35" t="s">
        <v>104</v>
      </c>
      <c r="C30" s="35" t="s">
        <v>91</v>
      </c>
      <c r="D30" s="35" t="s">
        <v>135</v>
      </c>
      <c r="E30" s="35" t="s">
        <v>228</v>
      </c>
      <c r="F30" s="35" t="s">
        <v>137</v>
      </c>
      <c r="G30" s="35" t="s">
        <v>253</v>
      </c>
      <c r="H30" s="35" t="s">
        <v>130</v>
      </c>
      <c r="I30" s="15" t="s">
        <v>120</v>
      </c>
      <c r="J30" s="23">
        <v>4.0000000000000001E-3</v>
      </c>
      <c r="K30" s="38" t="s">
        <v>120</v>
      </c>
      <c r="L30" s="15">
        <v>5.5</v>
      </c>
      <c r="M30" s="22">
        <v>42917</v>
      </c>
      <c r="N30" s="10"/>
      <c r="O30" s="11">
        <v>3013</v>
      </c>
      <c r="P30" s="11">
        <v>1501</v>
      </c>
      <c r="Q30" s="10" t="s">
        <v>523</v>
      </c>
      <c r="R30" s="35"/>
      <c r="S30" s="35"/>
      <c r="T30" s="35"/>
      <c r="U30" s="35"/>
      <c r="V30" s="35"/>
      <c r="W30" s="35"/>
      <c r="X30" s="35"/>
      <c r="Y30" s="35"/>
    </row>
    <row r="31" spans="1:25" s="9" customFormat="1" ht="15.6" x14ac:dyDescent="0.3">
      <c r="A31" s="35" t="s">
        <v>51</v>
      </c>
      <c r="B31" s="35" t="s">
        <v>103</v>
      </c>
      <c r="C31" s="35" t="s">
        <v>78</v>
      </c>
      <c r="D31" s="35" t="s">
        <v>135</v>
      </c>
      <c r="E31" s="35" t="s">
        <v>321</v>
      </c>
      <c r="F31" s="35" t="s">
        <v>117</v>
      </c>
      <c r="G31" s="35" t="s">
        <v>219</v>
      </c>
      <c r="H31" s="35" t="s">
        <v>119</v>
      </c>
      <c r="I31" s="15">
        <v>12.5</v>
      </c>
      <c r="J31" s="16" t="s">
        <v>120</v>
      </c>
      <c r="K31" s="38" t="s">
        <v>120</v>
      </c>
      <c r="L31" s="15">
        <v>3</v>
      </c>
      <c r="M31" s="15">
        <v>2017</v>
      </c>
      <c r="N31" s="10" t="s">
        <v>143</v>
      </c>
      <c r="O31" s="11">
        <f>439+0</f>
        <v>439</v>
      </c>
      <c r="P31" s="11">
        <f>38+0</f>
        <v>38</v>
      </c>
      <c r="Q31" s="10" t="s">
        <v>523</v>
      </c>
      <c r="R31" s="35" t="s">
        <v>70</v>
      </c>
      <c r="S31" s="35"/>
      <c r="T31" s="35"/>
      <c r="U31" s="35"/>
      <c r="V31" s="35"/>
      <c r="W31" s="35"/>
      <c r="X31" s="35"/>
      <c r="Y31" s="35"/>
    </row>
    <row r="32" spans="1:25" s="9" customFormat="1" ht="15.6" x14ac:dyDescent="0.3">
      <c r="A32" s="35" t="s">
        <v>51</v>
      </c>
      <c r="B32" s="35" t="s">
        <v>103</v>
      </c>
      <c r="C32" s="35" t="s">
        <v>78</v>
      </c>
      <c r="D32" s="35" t="s">
        <v>121</v>
      </c>
      <c r="E32" s="35" t="s">
        <v>322</v>
      </c>
      <c r="F32" s="35" t="s">
        <v>147</v>
      </c>
      <c r="G32" s="35" t="s">
        <v>323</v>
      </c>
      <c r="H32" s="35" t="s">
        <v>120</v>
      </c>
      <c r="I32" s="15" t="s">
        <v>120</v>
      </c>
      <c r="J32" s="16" t="s">
        <v>120</v>
      </c>
      <c r="K32" s="38" t="s">
        <v>120</v>
      </c>
      <c r="L32" s="15" t="s">
        <v>120</v>
      </c>
      <c r="M32" s="15" t="s">
        <v>120</v>
      </c>
      <c r="N32" s="10"/>
      <c r="O32" s="11">
        <v>94</v>
      </c>
      <c r="P32" s="11">
        <v>26</v>
      </c>
      <c r="Q32" s="10" t="s">
        <v>523</v>
      </c>
      <c r="R32" s="35"/>
      <c r="S32" s="35"/>
      <c r="T32" s="35"/>
      <c r="U32" s="35"/>
      <c r="V32" s="35"/>
      <c r="W32" s="35"/>
      <c r="X32" s="35"/>
      <c r="Y32" s="35"/>
    </row>
    <row r="33" spans="1:25" s="12" customFormat="1" ht="15" customHeight="1" x14ac:dyDescent="0.3">
      <c r="A33" s="36" t="s">
        <v>52</v>
      </c>
      <c r="B33" s="36" t="s">
        <v>103</v>
      </c>
      <c r="C33" s="36" t="s">
        <v>78</v>
      </c>
      <c r="D33" s="36" t="s">
        <v>0</v>
      </c>
      <c r="E33" s="36" t="s">
        <v>307</v>
      </c>
      <c r="F33" s="36" t="s">
        <v>117</v>
      </c>
      <c r="G33" s="36" t="s">
        <v>308</v>
      </c>
      <c r="H33" s="36" t="s">
        <v>119</v>
      </c>
      <c r="I33" s="18">
        <v>0.5</v>
      </c>
      <c r="J33" s="19" t="s">
        <v>120</v>
      </c>
      <c r="K33" s="39" t="s">
        <v>120</v>
      </c>
      <c r="L33" s="18">
        <v>5</v>
      </c>
      <c r="M33" s="20">
        <v>2017</v>
      </c>
      <c r="N33" s="13"/>
      <c r="O33" s="14">
        <v>2695</v>
      </c>
      <c r="P33" s="14">
        <v>694</v>
      </c>
      <c r="Q33" s="13" t="s">
        <v>523</v>
      </c>
      <c r="R33" s="36"/>
      <c r="S33" s="36"/>
      <c r="T33" s="36"/>
      <c r="U33" s="36"/>
      <c r="V33" s="36"/>
      <c r="W33" s="36"/>
      <c r="X33" s="36"/>
      <c r="Y33" s="36"/>
    </row>
    <row r="34" spans="1:25" s="12" customFormat="1" ht="15.6" x14ac:dyDescent="0.3">
      <c r="A34" s="36" t="s">
        <v>52</v>
      </c>
      <c r="B34" s="36" t="s">
        <v>103</v>
      </c>
      <c r="C34" s="36" t="s">
        <v>78</v>
      </c>
      <c r="D34" s="36" t="s">
        <v>121</v>
      </c>
      <c r="E34" s="36" t="s">
        <v>306</v>
      </c>
      <c r="F34" s="36" t="s">
        <v>117</v>
      </c>
      <c r="G34" s="36" t="s">
        <v>138</v>
      </c>
      <c r="H34" s="36" t="s">
        <v>130</v>
      </c>
      <c r="I34" s="18">
        <v>3</v>
      </c>
      <c r="J34" s="19" t="s">
        <v>120</v>
      </c>
      <c r="K34" s="39" t="s">
        <v>120</v>
      </c>
      <c r="L34" s="18">
        <v>5</v>
      </c>
      <c r="M34" s="18">
        <v>2017</v>
      </c>
      <c r="N34" s="13" t="s">
        <v>143</v>
      </c>
      <c r="O34" s="14">
        <v>271</v>
      </c>
      <c r="P34" s="14">
        <v>154</v>
      </c>
      <c r="Q34" s="13" t="s">
        <v>523</v>
      </c>
      <c r="R34" s="36" t="s">
        <v>37</v>
      </c>
      <c r="S34" s="36"/>
      <c r="T34" s="36"/>
      <c r="U34" s="36"/>
      <c r="V34" s="36"/>
      <c r="W34" s="36"/>
      <c r="X34" s="36"/>
      <c r="Y34" s="36"/>
    </row>
    <row r="35" spans="1:25" s="9" customFormat="1" ht="15.75" x14ac:dyDescent="0.25">
      <c r="A35" s="35" t="s">
        <v>52</v>
      </c>
      <c r="B35" s="35" t="s">
        <v>103</v>
      </c>
      <c r="C35" s="35" t="s">
        <v>78</v>
      </c>
      <c r="D35" s="35" t="s">
        <v>132</v>
      </c>
      <c r="E35" s="35" t="s">
        <v>287</v>
      </c>
      <c r="F35" s="35" t="s">
        <v>117</v>
      </c>
      <c r="G35" s="35" t="s">
        <v>288</v>
      </c>
      <c r="H35" s="35" t="s">
        <v>119</v>
      </c>
      <c r="I35" s="15">
        <v>1</v>
      </c>
      <c r="J35" s="16" t="s">
        <v>120</v>
      </c>
      <c r="K35" s="38" t="s">
        <v>120</v>
      </c>
      <c r="L35" s="15">
        <v>5</v>
      </c>
      <c r="M35" s="15">
        <v>2017</v>
      </c>
      <c r="N35" s="10" t="s">
        <v>143</v>
      </c>
      <c r="O35" s="11">
        <f>0+32+527+15</f>
        <v>574</v>
      </c>
      <c r="P35" s="11">
        <f>0+22+131+4</f>
        <v>157</v>
      </c>
      <c r="Q35" s="10" t="s">
        <v>523</v>
      </c>
      <c r="R35" s="35" t="s">
        <v>40</v>
      </c>
      <c r="S35" s="35" t="s">
        <v>51</v>
      </c>
      <c r="T35" s="35" t="s">
        <v>37</v>
      </c>
      <c r="U35" s="35"/>
      <c r="V35" s="35"/>
      <c r="W35" s="35"/>
      <c r="X35" s="35"/>
      <c r="Y35" s="35"/>
    </row>
    <row r="36" spans="1:25" s="9" customFormat="1" ht="15.75" x14ac:dyDescent="0.25">
      <c r="A36" s="35" t="s">
        <v>52</v>
      </c>
      <c r="B36" s="35" t="s">
        <v>103</v>
      </c>
      <c r="C36" s="35" t="s">
        <v>78</v>
      </c>
      <c r="D36" s="35" t="s">
        <v>121</v>
      </c>
      <c r="E36" s="35" t="s">
        <v>183</v>
      </c>
      <c r="F36" s="35" t="s">
        <v>137</v>
      </c>
      <c r="G36" s="35" t="s">
        <v>184</v>
      </c>
      <c r="H36" s="35" t="s">
        <v>130</v>
      </c>
      <c r="I36" s="15" t="s">
        <v>120</v>
      </c>
      <c r="J36" s="23">
        <v>5.0000000000000001E-3</v>
      </c>
      <c r="K36" s="38" t="s">
        <v>120</v>
      </c>
      <c r="L36" s="15">
        <v>5</v>
      </c>
      <c r="M36" s="22">
        <v>42917</v>
      </c>
      <c r="N36" s="10"/>
      <c r="O36" s="11">
        <v>180</v>
      </c>
      <c r="P36" s="11">
        <v>112</v>
      </c>
      <c r="Q36" s="10" t="s">
        <v>523</v>
      </c>
      <c r="R36" s="35"/>
      <c r="S36" s="35"/>
      <c r="T36" s="35"/>
      <c r="U36" s="35"/>
      <c r="V36" s="35"/>
      <c r="W36" s="35"/>
      <c r="X36" s="35"/>
      <c r="Y36" s="35"/>
    </row>
    <row r="37" spans="1:25" s="9" customFormat="1" ht="15.75" x14ac:dyDescent="0.25">
      <c r="A37" s="35" t="s">
        <v>52</v>
      </c>
      <c r="B37" s="35" t="s">
        <v>103</v>
      </c>
      <c r="C37" s="35" t="s">
        <v>78</v>
      </c>
      <c r="D37" s="35" t="s">
        <v>132</v>
      </c>
      <c r="E37" s="35" t="s">
        <v>142</v>
      </c>
      <c r="F37" s="35" t="s">
        <v>137</v>
      </c>
      <c r="G37" s="35" t="s">
        <v>496</v>
      </c>
      <c r="H37" s="35" t="s">
        <v>119</v>
      </c>
      <c r="I37" s="15" t="s">
        <v>120</v>
      </c>
      <c r="J37" s="24">
        <v>0.01</v>
      </c>
      <c r="K37" s="38" t="s">
        <v>120</v>
      </c>
      <c r="L37" s="15">
        <v>5</v>
      </c>
      <c r="M37" s="22">
        <v>43101</v>
      </c>
      <c r="N37" s="10" t="s">
        <v>143</v>
      </c>
      <c r="O37" s="11">
        <f>1441+2</f>
        <v>1443</v>
      </c>
      <c r="P37" s="11">
        <f>592+2</f>
        <v>594</v>
      </c>
      <c r="Q37" s="10" t="s">
        <v>523</v>
      </c>
      <c r="R37" s="35" t="s">
        <v>77</v>
      </c>
      <c r="S37" s="35"/>
      <c r="T37" s="35"/>
      <c r="U37" s="35"/>
      <c r="V37" s="35"/>
      <c r="W37" s="35"/>
      <c r="X37" s="35"/>
      <c r="Y37" s="35"/>
    </row>
    <row r="38" spans="1:25" s="9" customFormat="1" ht="15.75" x14ac:dyDescent="0.25">
      <c r="A38" s="35" t="s">
        <v>53</v>
      </c>
      <c r="B38" s="35" t="s">
        <v>106</v>
      </c>
      <c r="C38" s="35" t="s">
        <v>87</v>
      </c>
      <c r="D38" s="35" t="s">
        <v>116</v>
      </c>
      <c r="E38" s="35" t="s">
        <v>374</v>
      </c>
      <c r="F38" s="35" t="s">
        <v>117</v>
      </c>
      <c r="G38" s="35" t="s">
        <v>118</v>
      </c>
      <c r="H38" s="35" t="s">
        <v>130</v>
      </c>
      <c r="I38" s="15">
        <v>0.28599999999999998</v>
      </c>
      <c r="J38" s="16" t="s">
        <v>120</v>
      </c>
      <c r="K38" s="38" t="s">
        <v>120</v>
      </c>
      <c r="L38" s="15">
        <v>5</v>
      </c>
      <c r="M38" s="15">
        <v>2017</v>
      </c>
      <c r="N38" s="10"/>
      <c r="O38" s="11">
        <v>205</v>
      </c>
      <c r="P38" s="11">
        <v>123</v>
      </c>
      <c r="Q38" s="10" t="s">
        <v>523</v>
      </c>
      <c r="R38" s="35"/>
      <c r="S38" s="35"/>
      <c r="T38" s="35"/>
      <c r="U38" s="35"/>
      <c r="V38" s="35"/>
      <c r="W38" s="35"/>
      <c r="X38" s="35"/>
      <c r="Y38" s="35"/>
    </row>
    <row r="39" spans="1:25" s="9" customFormat="1" ht="15.75" x14ac:dyDescent="0.25">
      <c r="A39" s="35" t="s">
        <v>53</v>
      </c>
      <c r="B39" s="35" t="s">
        <v>106</v>
      </c>
      <c r="C39" s="35" t="s">
        <v>87</v>
      </c>
      <c r="D39" s="35" t="s">
        <v>116</v>
      </c>
      <c r="E39" s="35" t="s">
        <v>27</v>
      </c>
      <c r="F39" s="35" t="s">
        <v>117</v>
      </c>
      <c r="G39" s="35" t="s">
        <v>375</v>
      </c>
      <c r="H39" s="35" t="s">
        <v>130</v>
      </c>
      <c r="I39" s="15">
        <v>2</v>
      </c>
      <c r="J39" s="16" t="s">
        <v>120</v>
      </c>
      <c r="K39" s="38" t="s">
        <v>120</v>
      </c>
      <c r="L39" s="15">
        <v>5</v>
      </c>
      <c r="M39" s="15">
        <v>2017</v>
      </c>
      <c r="N39" s="10"/>
      <c r="O39" s="11">
        <v>127</v>
      </c>
      <c r="P39" s="11">
        <v>163</v>
      </c>
      <c r="Q39" s="10" t="s">
        <v>522</v>
      </c>
      <c r="R39" s="35"/>
      <c r="S39" s="35"/>
      <c r="T39" s="35"/>
      <c r="U39" s="35"/>
      <c r="V39" s="35"/>
      <c r="W39" s="35"/>
      <c r="X39" s="35"/>
      <c r="Y39" s="35"/>
    </row>
    <row r="40" spans="1:25" s="9" customFormat="1" ht="15.75" x14ac:dyDescent="0.25">
      <c r="A40" s="35" t="s">
        <v>53</v>
      </c>
      <c r="B40" s="35" t="s">
        <v>106</v>
      </c>
      <c r="C40" s="35" t="s">
        <v>87</v>
      </c>
      <c r="D40" s="35" t="s">
        <v>116</v>
      </c>
      <c r="E40" s="35" t="s">
        <v>376</v>
      </c>
      <c r="F40" s="35" t="s">
        <v>117</v>
      </c>
      <c r="G40" s="35" t="s">
        <v>118</v>
      </c>
      <c r="H40" s="35" t="s">
        <v>119</v>
      </c>
      <c r="I40" s="15">
        <v>1</v>
      </c>
      <c r="J40" s="16" t="s">
        <v>120</v>
      </c>
      <c r="K40" s="38" t="s">
        <v>120</v>
      </c>
      <c r="L40" s="15">
        <v>5</v>
      </c>
      <c r="M40" s="15">
        <v>2017</v>
      </c>
      <c r="N40" s="10"/>
      <c r="O40" s="11">
        <v>75</v>
      </c>
      <c r="P40" s="11">
        <v>15</v>
      </c>
      <c r="Q40" s="10" t="s">
        <v>523</v>
      </c>
      <c r="R40" s="35"/>
      <c r="S40" s="35"/>
      <c r="T40" s="35"/>
      <c r="U40" s="35"/>
      <c r="V40" s="35"/>
      <c r="W40" s="35"/>
      <c r="X40" s="35"/>
      <c r="Y40" s="35"/>
    </row>
    <row r="41" spans="1:25" s="9" customFormat="1" ht="15.75" x14ac:dyDescent="0.25">
      <c r="A41" s="35" t="s">
        <v>53</v>
      </c>
      <c r="B41" s="35" t="s">
        <v>106</v>
      </c>
      <c r="C41" s="35" t="s">
        <v>87</v>
      </c>
      <c r="D41" s="35" t="s">
        <v>132</v>
      </c>
      <c r="E41" s="35" t="s">
        <v>377</v>
      </c>
      <c r="F41" s="35" t="s">
        <v>137</v>
      </c>
      <c r="G41" s="35" t="s">
        <v>127</v>
      </c>
      <c r="H41" s="35" t="s">
        <v>130</v>
      </c>
      <c r="I41" s="15" t="s">
        <v>120</v>
      </c>
      <c r="J41" s="24">
        <v>0.01</v>
      </c>
      <c r="K41" s="38" t="s">
        <v>120</v>
      </c>
      <c r="L41" s="15">
        <v>10</v>
      </c>
      <c r="M41" s="22">
        <v>43101</v>
      </c>
      <c r="N41" s="10"/>
      <c r="O41" s="11">
        <v>228</v>
      </c>
      <c r="P41" s="11">
        <v>391</v>
      </c>
      <c r="Q41" s="10" t="s">
        <v>522</v>
      </c>
      <c r="R41" s="35"/>
      <c r="S41" s="35"/>
      <c r="T41" s="35"/>
      <c r="U41" s="35"/>
      <c r="V41" s="35"/>
      <c r="W41" s="35"/>
      <c r="X41" s="35"/>
      <c r="Y41" s="35"/>
    </row>
    <row r="42" spans="1:25" s="9" customFormat="1" ht="15.75" x14ac:dyDescent="0.25">
      <c r="A42" s="35" t="s">
        <v>53</v>
      </c>
      <c r="B42" s="35" t="s">
        <v>106</v>
      </c>
      <c r="C42" s="35" t="s">
        <v>87</v>
      </c>
      <c r="D42" s="35" t="s">
        <v>121</v>
      </c>
      <c r="E42" s="35" t="s">
        <v>378</v>
      </c>
      <c r="F42" s="35" t="s">
        <v>137</v>
      </c>
      <c r="G42" s="35" t="s">
        <v>379</v>
      </c>
      <c r="H42" s="35" t="s">
        <v>130</v>
      </c>
      <c r="I42" s="15" t="s">
        <v>120</v>
      </c>
      <c r="J42" s="23">
        <v>5.0000000000000001E-3</v>
      </c>
      <c r="K42" s="38" t="s">
        <v>120</v>
      </c>
      <c r="L42" s="15" t="s">
        <v>120</v>
      </c>
      <c r="M42" s="22">
        <v>42917</v>
      </c>
      <c r="N42" s="10"/>
      <c r="O42" s="11">
        <v>84</v>
      </c>
      <c r="P42" s="11">
        <v>154</v>
      </c>
      <c r="Q42" s="10" t="s">
        <v>522</v>
      </c>
      <c r="R42" s="35"/>
      <c r="S42" s="35"/>
      <c r="T42" s="35"/>
      <c r="U42" s="35"/>
      <c r="V42" s="35"/>
      <c r="W42" s="35"/>
      <c r="X42" s="35"/>
      <c r="Y42" s="35"/>
    </row>
    <row r="43" spans="1:25" s="9" customFormat="1" ht="15.75" x14ac:dyDescent="0.25">
      <c r="A43" s="35" t="s">
        <v>55</v>
      </c>
      <c r="B43" s="35" t="s">
        <v>110</v>
      </c>
      <c r="C43" s="35" t="s">
        <v>69</v>
      </c>
      <c r="D43" s="35" t="s">
        <v>0</v>
      </c>
      <c r="E43" s="35" t="s">
        <v>55</v>
      </c>
      <c r="F43" s="35" t="s">
        <v>117</v>
      </c>
      <c r="G43" s="35" t="s">
        <v>367</v>
      </c>
      <c r="H43" s="35" t="s">
        <v>130</v>
      </c>
      <c r="I43" s="15">
        <v>1.5</v>
      </c>
      <c r="J43" s="16" t="s">
        <v>120</v>
      </c>
      <c r="K43" s="38" t="s">
        <v>120</v>
      </c>
      <c r="L43" s="15">
        <v>8</v>
      </c>
      <c r="M43" s="15">
        <v>2017</v>
      </c>
      <c r="N43" s="10"/>
      <c r="O43" s="11">
        <v>550</v>
      </c>
      <c r="P43" s="11">
        <v>1038</v>
      </c>
      <c r="Q43" s="10" t="s">
        <v>522</v>
      </c>
      <c r="R43" s="35"/>
      <c r="S43" s="35"/>
      <c r="T43" s="35"/>
      <c r="U43" s="35"/>
      <c r="V43" s="35"/>
      <c r="W43" s="35"/>
      <c r="X43" s="35"/>
      <c r="Y43" s="35"/>
    </row>
    <row r="44" spans="1:25" s="9" customFormat="1" ht="15" customHeight="1" x14ac:dyDescent="0.25">
      <c r="A44" s="35" t="s">
        <v>56</v>
      </c>
      <c r="B44" s="35" t="s">
        <v>106</v>
      </c>
      <c r="C44" s="35" t="s">
        <v>107</v>
      </c>
      <c r="D44" s="35" t="s">
        <v>132</v>
      </c>
      <c r="E44" s="35" t="s">
        <v>229</v>
      </c>
      <c r="F44" s="35" t="s">
        <v>162</v>
      </c>
      <c r="G44" s="35" t="s">
        <v>230</v>
      </c>
      <c r="H44" s="35" t="s">
        <v>120</v>
      </c>
      <c r="I44" s="15">
        <v>5.5</v>
      </c>
      <c r="J44" s="16" t="s">
        <v>120</v>
      </c>
      <c r="K44" s="38">
        <v>31500000</v>
      </c>
      <c r="L44" s="15" t="s">
        <v>231</v>
      </c>
      <c r="M44" s="22" t="s">
        <v>120</v>
      </c>
      <c r="N44" s="10" t="s">
        <v>143</v>
      </c>
      <c r="O44" s="11">
        <f>1121+826</f>
        <v>1947</v>
      </c>
      <c r="P44" s="11">
        <f>547+461</f>
        <v>1008</v>
      </c>
      <c r="Q44" s="10" t="s">
        <v>523</v>
      </c>
      <c r="R44" s="35" t="s">
        <v>75</v>
      </c>
      <c r="S44" s="35"/>
      <c r="T44" s="35"/>
      <c r="U44" s="35"/>
      <c r="V44" s="35"/>
      <c r="W44" s="35"/>
      <c r="X44" s="35"/>
      <c r="Y44" s="35"/>
    </row>
    <row r="45" spans="1:25" s="9" customFormat="1" ht="15.75" x14ac:dyDescent="0.25">
      <c r="A45" s="35" t="s">
        <v>56</v>
      </c>
      <c r="B45" s="35" t="s">
        <v>106</v>
      </c>
      <c r="C45" s="35" t="s">
        <v>107</v>
      </c>
      <c r="D45" s="35" t="s">
        <v>132</v>
      </c>
      <c r="E45" s="35" t="s">
        <v>290</v>
      </c>
      <c r="F45" s="35" t="s">
        <v>162</v>
      </c>
      <c r="G45" s="35" t="s">
        <v>291</v>
      </c>
      <c r="H45" s="35" t="s">
        <v>120</v>
      </c>
      <c r="I45" s="15">
        <v>0.5</v>
      </c>
      <c r="J45" s="16" t="s">
        <v>120</v>
      </c>
      <c r="K45" s="38">
        <v>88900000</v>
      </c>
      <c r="L45" s="15" t="s">
        <v>231</v>
      </c>
      <c r="M45" s="22" t="s">
        <v>120</v>
      </c>
      <c r="N45" s="10"/>
      <c r="O45" s="11">
        <v>6190</v>
      </c>
      <c r="P45" s="11">
        <v>4245</v>
      </c>
      <c r="Q45" s="10" t="s">
        <v>523</v>
      </c>
      <c r="R45" s="35"/>
      <c r="S45" s="35"/>
      <c r="T45" s="35"/>
      <c r="U45" s="35"/>
      <c r="V45" s="35"/>
      <c r="W45" s="35"/>
      <c r="X45" s="35"/>
      <c r="Y45" s="35"/>
    </row>
    <row r="46" spans="1:25" s="9" customFormat="1" ht="15.75" x14ac:dyDescent="0.25">
      <c r="A46" s="35" t="s">
        <v>56</v>
      </c>
      <c r="B46" s="35" t="s">
        <v>106</v>
      </c>
      <c r="C46" s="35" t="s">
        <v>107</v>
      </c>
      <c r="D46" s="35" t="s">
        <v>132</v>
      </c>
      <c r="E46" s="35" t="s">
        <v>294</v>
      </c>
      <c r="F46" s="35" t="s">
        <v>162</v>
      </c>
      <c r="G46" s="35" t="s">
        <v>295</v>
      </c>
      <c r="H46" s="35" t="s">
        <v>120</v>
      </c>
      <c r="I46" s="15">
        <v>1.25</v>
      </c>
      <c r="J46" s="16" t="s">
        <v>120</v>
      </c>
      <c r="K46" s="38">
        <v>30000000</v>
      </c>
      <c r="L46" s="15" t="s">
        <v>296</v>
      </c>
      <c r="M46" s="17" t="s">
        <v>120</v>
      </c>
      <c r="N46" s="10"/>
      <c r="O46" s="11">
        <v>2841</v>
      </c>
      <c r="P46" s="11">
        <v>1352</v>
      </c>
      <c r="Q46" s="10" t="s">
        <v>523</v>
      </c>
      <c r="R46" s="35"/>
      <c r="S46" s="35"/>
      <c r="T46" s="35"/>
      <c r="U46" s="35"/>
      <c r="V46" s="35"/>
      <c r="W46" s="35"/>
      <c r="X46" s="35"/>
      <c r="Y46" s="35"/>
    </row>
    <row r="47" spans="1:25" s="9" customFormat="1" ht="15" customHeight="1" x14ac:dyDescent="0.25">
      <c r="A47" s="35" t="s">
        <v>56</v>
      </c>
      <c r="B47" s="35" t="s">
        <v>106</v>
      </c>
      <c r="C47" s="35" t="s">
        <v>107</v>
      </c>
      <c r="D47" s="35" t="s">
        <v>132</v>
      </c>
      <c r="E47" s="35" t="s">
        <v>289</v>
      </c>
      <c r="F47" s="35" t="s">
        <v>117</v>
      </c>
      <c r="G47" s="35" t="s">
        <v>127</v>
      </c>
      <c r="H47" s="35" t="s">
        <v>130</v>
      </c>
      <c r="I47" s="15">
        <v>5.99</v>
      </c>
      <c r="J47" s="19" t="s">
        <v>120</v>
      </c>
      <c r="K47" s="38" t="s">
        <v>120</v>
      </c>
      <c r="L47" s="15" t="s">
        <v>191</v>
      </c>
      <c r="M47" s="15">
        <v>2017</v>
      </c>
      <c r="N47" s="10"/>
      <c r="O47" s="11">
        <v>2944</v>
      </c>
      <c r="P47" s="11">
        <v>2744</v>
      </c>
      <c r="Q47" s="10" t="s">
        <v>523</v>
      </c>
      <c r="R47" s="35"/>
      <c r="S47" s="35"/>
      <c r="T47" s="35"/>
      <c r="U47" s="35"/>
      <c r="V47" s="35"/>
      <c r="W47" s="35"/>
      <c r="X47" s="35"/>
      <c r="Y47" s="35"/>
    </row>
    <row r="48" spans="1:25" s="9" customFormat="1" ht="15.75" x14ac:dyDescent="0.25">
      <c r="A48" s="35" t="s">
        <v>56</v>
      </c>
      <c r="B48" s="35" t="s">
        <v>106</v>
      </c>
      <c r="C48" s="35" t="s">
        <v>107</v>
      </c>
      <c r="D48" s="35" t="s">
        <v>132</v>
      </c>
      <c r="E48" s="35" t="s">
        <v>403</v>
      </c>
      <c r="F48" s="35" t="s">
        <v>117</v>
      </c>
      <c r="G48" s="35" t="s">
        <v>239</v>
      </c>
      <c r="H48" s="35" t="s">
        <v>519</v>
      </c>
      <c r="I48" s="15">
        <v>1.5</v>
      </c>
      <c r="J48" s="16" t="s">
        <v>120</v>
      </c>
      <c r="K48" s="38" t="s">
        <v>120</v>
      </c>
      <c r="L48" s="15">
        <v>5</v>
      </c>
      <c r="M48" s="15">
        <v>2017</v>
      </c>
      <c r="N48" s="10"/>
      <c r="O48" s="11">
        <v>863</v>
      </c>
      <c r="P48" s="11">
        <v>954</v>
      </c>
      <c r="Q48" s="10" t="s">
        <v>522</v>
      </c>
      <c r="R48" s="35"/>
      <c r="S48" s="35"/>
      <c r="T48" s="35"/>
      <c r="U48" s="35"/>
      <c r="V48" s="35"/>
      <c r="W48" s="35"/>
      <c r="X48" s="35"/>
      <c r="Y48" s="35"/>
    </row>
    <row r="49" spans="1:25" s="9" customFormat="1" ht="15.75" x14ac:dyDescent="0.25">
      <c r="A49" s="35" t="s">
        <v>56</v>
      </c>
      <c r="B49" s="35" t="s">
        <v>106</v>
      </c>
      <c r="C49" s="35" t="s">
        <v>107</v>
      </c>
      <c r="D49" s="35" t="s">
        <v>132</v>
      </c>
      <c r="E49" s="35" t="s">
        <v>368</v>
      </c>
      <c r="F49" s="35" t="s">
        <v>117</v>
      </c>
      <c r="G49" s="35" t="s">
        <v>134</v>
      </c>
      <c r="H49" s="35" t="s">
        <v>119</v>
      </c>
      <c r="I49" s="15">
        <v>25.96</v>
      </c>
      <c r="J49" s="16" t="s">
        <v>120</v>
      </c>
      <c r="K49" s="38">
        <v>6708732</v>
      </c>
      <c r="L49" s="15">
        <v>10</v>
      </c>
      <c r="M49" s="15">
        <v>2018</v>
      </c>
      <c r="N49" s="10"/>
      <c r="O49" s="11">
        <v>826</v>
      </c>
      <c r="P49" s="11">
        <v>335</v>
      </c>
      <c r="Q49" s="10" t="s">
        <v>523</v>
      </c>
      <c r="R49" s="35"/>
      <c r="S49" s="35"/>
      <c r="T49" s="35"/>
      <c r="U49" s="35"/>
      <c r="V49" s="35"/>
      <c r="W49" s="35"/>
      <c r="X49" s="35"/>
      <c r="Y49" s="35"/>
    </row>
    <row r="50" spans="1:25" s="9" customFormat="1" ht="15.75" x14ac:dyDescent="0.25">
      <c r="A50" s="35" t="s">
        <v>56</v>
      </c>
      <c r="B50" s="35" t="s">
        <v>106</v>
      </c>
      <c r="C50" s="35" t="s">
        <v>107</v>
      </c>
      <c r="D50" s="35" t="s">
        <v>132</v>
      </c>
      <c r="E50" s="35" t="s">
        <v>462</v>
      </c>
      <c r="F50" s="35" t="s">
        <v>117</v>
      </c>
      <c r="G50" s="35" t="s">
        <v>134</v>
      </c>
      <c r="H50" s="35" t="s">
        <v>130</v>
      </c>
      <c r="I50" s="15">
        <v>5.9</v>
      </c>
      <c r="J50" s="16" t="s">
        <v>120</v>
      </c>
      <c r="K50" s="38">
        <v>11724468</v>
      </c>
      <c r="L50" s="15">
        <v>10</v>
      </c>
      <c r="M50" s="15">
        <v>2017</v>
      </c>
      <c r="N50" s="10"/>
      <c r="O50" s="11">
        <v>5632</v>
      </c>
      <c r="P50" s="11">
        <v>8656</v>
      </c>
      <c r="Q50" s="10" t="s">
        <v>522</v>
      </c>
      <c r="R50" s="35"/>
      <c r="S50" s="35"/>
      <c r="T50" s="35"/>
      <c r="U50" s="35"/>
      <c r="V50" s="35"/>
      <c r="W50" s="35"/>
      <c r="X50" s="35"/>
      <c r="Y50" s="35"/>
    </row>
    <row r="51" spans="1:25" s="9" customFormat="1" ht="15.75" x14ac:dyDescent="0.25">
      <c r="A51" s="35" t="s">
        <v>56</v>
      </c>
      <c r="B51" s="35" t="s">
        <v>106</v>
      </c>
      <c r="C51" s="35" t="s">
        <v>107</v>
      </c>
      <c r="D51" s="35" t="s">
        <v>132</v>
      </c>
      <c r="E51" s="35" t="s">
        <v>292</v>
      </c>
      <c r="F51" s="35" t="s">
        <v>117</v>
      </c>
      <c r="G51" s="35" t="s">
        <v>293</v>
      </c>
      <c r="H51" s="35" t="s">
        <v>130</v>
      </c>
      <c r="I51" s="15">
        <v>0.5</v>
      </c>
      <c r="J51" s="16" t="s">
        <v>120</v>
      </c>
      <c r="K51" s="38" t="s">
        <v>120</v>
      </c>
      <c r="L51" s="15" t="s">
        <v>191</v>
      </c>
      <c r="M51" s="15">
        <v>2017</v>
      </c>
      <c r="N51" s="10"/>
      <c r="O51" s="11">
        <v>2539</v>
      </c>
      <c r="P51" s="11">
        <v>1465</v>
      </c>
      <c r="Q51" s="10" t="s">
        <v>523</v>
      </c>
      <c r="R51" s="35"/>
      <c r="S51" s="35"/>
      <c r="T51" s="35"/>
      <c r="U51" s="35"/>
      <c r="V51" s="35"/>
      <c r="W51" s="35"/>
      <c r="X51" s="35"/>
      <c r="Y51" s="35"/>
    </row>
    <row r="52" spans="1:25" s="9" customFormat="1" ht="15.75" x14ac:dyDescent="0.25">
      <c r="A52" s="36" t="s">
        <v>56</v>
      </c>
      <c r="B52" s="36" t="s">
        <v>106</v>
      </c>
      <c r="C52" s="36" t="s">
        <v>107</v>
      </c>
      <c r="D52" s="36" t="s">
        <v>121</v>
      </c>
      <c r="E52" s="36" t="s">
        <v>486</v>
      </c>
      <c r="F52" s="36" t="s">
        <v>117</v>
      </c>
      <c r="G52" s="36" t="s">
        <v>157</v>
      </c>
      <c r="H52" s="36" t="s">
        <v>130</v>
      </c>
      <c r="I52" s="18">
        <v>5</v>
      </c>
      <c r="J52" s="19" t="s">
        <v>120</v>
      </c>
      <c r="K52" s="39" t="s">
        <v>120</v>
      </c>
      <c r="L52" s="18">
        <v>4</v>
      </c>
      <c r="M52" s="18">
        <v>2017</v>
      </c>
      <c r="N52" s="13"/>
      <c r="O52" s="14">
        <v>352</v>
      </c>
      <c r="P52" s="14">
        <v>471</v>
      </c>
      <c r="Q52" s="13" t="s">
        <v>522</v>
      </c>
      <c r="R52" s="36"/>
      <c r="S52" s="36"/>
      <c r="T52" s="36"/>
      <c r="U52" s="36"/>
      <c r="V52" s="36"/>
      <c r="W52" s="36"/>
      <c r="X52" s="36"/>
      <c r="Y52" s="36"/>
    </row>
    <row r="53" spans="1:25" s="9" customFormat="1" ht="15.75" x14ac:dyDescent="0.25">
      <c r="A53" s="35" t="s">
        <v>56</v>
      </c>
      <c r="B53" s="35" t="s">
        <v>106</v>
      </c>
      <c r="C53" s="35" t="s">
        <v>107</v>
      </c>
      <c r="D53" s="35" t="s">
        <v>135</v>
      </c>
      <c r="E53" s="35" t="s">
        <v>490</v>
      </c>
      <c r="F53" s="35" t="s">
        <v>137</v>
      </c>
      <c r="G53" s="35" t="s">
        <v>491</v>
      </c>
      <c r="H53" s="35" t="s">
        <v>130</v>
      </c>
      <c r="I53" s="15" t="s">
        <v>120</v>
      </c>
      <c r="J53" s="16">
        <v>7.4999999999999997E-3</v>
      </c>
      <c r="K53" s="38" t="s">
        <v>120</v>
      </c>
      <c r="L53" s="15" t="s">
        <v>120</v>
      </c>
      <c r="M53" s="22">
        <v>43101</v>
      </c>
      <c r="N53" s="10"/>
      <c r="O53" s="11">
        <v>1473</v>
      </c>
      <c r="P53" s="11">
        <v>341</v>
      </c>
      <c r="Q53" s="10" t="s">
        <v>523</v>
      </c>
      <c r="R53" s="35"/>
      <c r="S53" s="35"/>
      <c r="T53" s="35"/>
      <c r="U53" s="35"/>
      <c r="V53" s="35"/>
      <c r="W53" s="35"/>
      <c r="X53" s="35"/>
      <c r="Y53" s="35"/>
    </row>
    <row r="54" spans="1:25" s="9" customFormat="1" ht="15.75" x14ac:dyDescent="0.25">
      <c r="A54" s="35" t="s">
        <v>56</v>
      </c>
      <c r="B54" s="35" t="s">
        <v>106</v>
      </c>
      <c r="C54" s="35" t="s">
        <v>107</v>
      </c>
      <c r="D54" s="35" t="s">
        <v>135</v>
      </c>
      <c r="E54" s="35" t="s">
        <v>404</v>
      </c>
      <c r="F54" s="35" t="s">
        <v>147</v>
      </c>
      <c r="G54" s="35" t="s">
        <v>405</v>
      </c>
      <c r="H54" s="35" t="s">
        <v>120</v>
      </c>
      <c r="I54" s="15" t="s">
        <v>120</v>
      </c>
      <c r="J54" s="16" t="s">
        <v>120</v>
      </c>
      <c r="K54" s="38" t="s">
        <v>120</v>
      </c>
      <c r="L54" s="15" t="s">
        <v>120</v>
      </c>
      <c r="M54" s="15" t="s">
        <v>120</v>
      </c>
      <c r="N54" s="10"/>
      <c r="O54" s="11">
        <v>2514</v>
      </c>
      <c r="P54" s="11">
        <v>718</v>
      </c>
      <c r="Q54" s="10" t="s">
        <v>523</v>
      </c>
      <c r="R54" s="35"/>
      <c r="S54" s="35"/>
      <c r="T54" s="35"/>
      <c r="U54" s="35"/>
      <c r="V54" s="35"/>
      <c r="W54" s="35"/>
      <c r="X54" s="35"/>
      <c r="Y54" s="35"/>
    </row>
    <row r="55" spans="1:25" s="9" customFormat="1" ht="15.75" x14ac:dyDescent="0.25">
      <c r="A55" s="35" t="s">
        <v>56</v>
      </c>
      <c r="B55" s="35" t="s">
        <v>106</v>
      </c>
      <c r="C55" s="35" t="s">
        <v>107</v>
      </c>
      <c r="D55" s="35" t="s">
        <v>135</v>
      </c>
      <c r="E55" s="35" t="s">
        <v>406</v>
      </c>
      <c r="F55" s="35" t="s">
        <v>147</v>
      </c>
      <c r="G55" s="35" t="s">
        <v>405</v>
      </c>
      <c r="H55" s="35" t="s">
        <v>120</v>
      </c>
      <c r="I55" s="15" t="s">
        <v>120</v>
      </c>
      <c r="J55" s="16" t="s">
        <v>120</v>
      </c>
      <c r="K55" s="38" t="s">
        <v>120</v>
      </c>
      <c r="L55" s="15" t="s">
        <v>120</v>
      </c>
      <c r="M55" s="15" t="s">
        <v>120</v>
      </c>
      <c r="N55" s="10"/>
      <c r="O55" s="11">
        <v>637</v>
      </c>
      <c r="P55" s="11">
        <v>1168</v>
      </c>
      <c r="Q55" s="10" t="s">
        <v>522</v>
      </c>
      <c r="R55" s="35"/>
      <c r="S55" s="35"/>
      <c r="T55" s="35"/>
      <c r="U55" s="35"/>
      <c r="V55" s="35"/>
      <c r="W55" s="35"/>
      <c r="X55" s="35"/>
      <c r="Y55" s="35"/>
    </row>
    <row r="56" spans="1:25" s="12" customFormat="1" ht="15.75" x14ac:dyDescent="0.25">
      <c r="A56" s="36" t="s">
        <v>56</v>
      </c>
      <c r="B56" s="36" t="s">
        <v>106</v>
      </c>
      <c r="C56" s="36" t="s">
        <v>107</v>
      </c>
      <c r="D56" s="36" t="s">
        <v>135</v>
      </c>
      <c r="E56" s="36" t="s">
        <v>503</v>
      </c>
      <c r="F56" s="36" t="s">
        <v>147</v>
      </c>
      <c r="G56" s="36" t="s">
        <v>504</v>
      </c>
      <c r="H56" s="36" t="s">
        <v>120</v>
      </c>
      <c r="I56" s="18" t="s">
        <v>120</v>
      </c>
      <c r="J56" s="19" t="s">
        <v>120</v>
      </c>
      <c r="K56" s="39" t="s">
        <v>120</v>
      </c>
      <c r="L56" s="18" t="s">
        <v>120</v>
      </c>
      <c r="M56" s="18" t="s">
        <v>120</v>
      </c>
      <c r="N56" s="13"/>
      <c r="O56" s="14">
        <v>531</v>
      </c>
      <c r="P56" s="14">
        <v>2451</v>
      </c>
      <c r="Q56" s="13" t="s">
        <v>522</v>
      </c>
      <c r="R56" s="36"/>
      <c r="S56" s="36"/>
      <c r="T56" s="36"/>
      <c r="U56" s="36"/>
      <c r="V56" s="36"/>
      <c r="W56" s="36"/>
      <c r="X56" s="36"/>
      <c r="Y56" s="36"/>
    </row>
    <row r="57" spans="1:25" s="12" customFormat="1" ht="15.75" x14ac:dyDescent="0.25">
      <c r="A57" s="36" t="s">
        <v>56</v>
      </c>
      <c r="B57" s="36" t="s">
        <v>106</v>
      </c>
      <c r="C57" s="36" t="s">
        <v>107</v>
      </c>
      <c r="D57" s="36" t="s">
        <v>135</v>
      </c>
      <c r="E57" s="36" t="s">
        <v>503</v>
      </c>
      <c r="F57" s="36" t="s">
        <v>147</v>
      </c>
      <c r="G57" s="36" t="s">
        <v>505</v>
      </c>
      <c r="H57" s="36" t="s">
        <v>120</v>
      </c>
      <c r="I57" s="18" t="s">
        <v>120</v>
      </c>
      <c r="J57" s="19" t="s">
        <v>120</v>
      </c>
      <c r="K57" s="39" t="s">
        <v>120</v>
      </c>
      <c r="L57" s="18" t="s">
        <v>120</v>
      </c>
      <c r="M57" s="18" t="s">
        <v>120</v>
      </c>
      <c r="N57" s="13"/>
      <c r="O57" s="14">
        <v>1011</v>
      </c>
      <c r="P57" s="14">
        <v>1955</v>
      </c>
      <c r="Q57" s="13" t="s">
        <v>522</v>
      </c>
      <c r="R57" s="36"/>
      <c r="S57" s="36"/>
      <c r="T57" s="36"/>
      <c r="U57" s="36"/>
      <c r="V57" s="36"/>
      <c r="W57" s="36"/>
      <c r="X57" s="36"/>
      <c r="Y57" s="36"/>
    </row>
    <row r="58" spans="1:25" s="12" customFormat="1" ht="15.75" x14ac:dyDescent="0.25">
      <c r="A58" s="41" t="s">
        <v>61</v>
      </c>
      <c r="B58" s="41" t="s">
        <v>111</v>
      </c>
      <c r="C58" s="41" t="s">
        <v>112</v>
      </c>
      <c r="D58" s="36" t="s">
        <v>132</v>
      </c>
      <c r="E58" s="36" t="s">
        <v>232</v>
      </c>
      <c r="F58" s="41" t="s">
        <v>117</v>
      </c>
      <c r="G58" s="36" t="s">
        <v>134</v>
      </c>
      <c r="H58" s="36" t="s">
        <v>119</v>
      </c>
      <c r="I58" s="18">
        <v>6.5</v>
      </c>
      <c r="J58" s="19" t="s">
        <v>120</v>
      </c>
      <c r="K58" s="39">
        <v>1580000</v>
      </c>
      <c r="L58" s="18">
        <v>5</v>
      </c>
      <c r="M58" s="18">
        <v>2017</v>
      </c>
      <c r="N58" s="13" t="s">
        <v>143</v>
      </c>
      <c r="O58" s="14">
        <f>820+0</f>
        <v>820</v>
      </c>
      <c r="P58" s="14">
        <f>189+0</f>
        <v>189</v>
      </c>
      <c r="Q58" s="13" t="s">
        <v>523</v>
      </c>
      <c r="R58" s="36" t="s">
        <v>94</v>
      </c>
      <c r="S58" s="36"/>
      <c r="T58" s="36"/>
      <c r="U58" s="36"/>
      <c r="V58" s="36"/>
      <c r="W58" s="36"/>
      <c r="X58" s="36"/>
      <c r="Y58" s="36"/>
    </row>
    <row r="59" spans="1:25" s="9" customFormat="1" ht="15.75" x14ac:dyDescent="0.25">
      <c r="A59" s="40" t="s">
        <v>62</v>
      </c>
      <c r="B59" s="40" t="s">
        <v>110</v>
      </c>
      <c r="C59" s="40" t="s">
        <v>69</v>
      </c>
      <c r="D59" s="35" t="s">
        <v>195</v>
      </c>
      <c r="E59" s="35" t="s">
        <v>495</v>
      </c>
      <c r="F59" s="40" t="s">
        <v>117</v>
      </c>
      <c r="G59" s="35" t="s">
        <v>118</v>
      </c>
      <c r="H59" s="35" t="s">
        <v>519</v>
      </c>
      <c r="I59" s="15">
        <v>4.8499999999999996</v>
      </c>
      <c r="J59" s="19" t="s">
        <v>120</v>
      </c>
      <c r="K59" s="38" t="s">
        <v>120</v>
      </c>
      <c r="L59" s="15">
        <v>5</v>
      </c>
      <c r="M59" s="15">
        <v>2017</v>
      </c>
      <c r="N59" s="10"/>
      <c r="O59" s="11">
        <v>336</v>
      </c>
      <c r="P59" s="11">
        <v>169</v>
      </c>
      <c r="Q59" s="10" t="s">
        <v>523</v>
      </c>
      <c r="R59" s="35"/>
      <c r="S59" s="35"/>
      <c r="T59" s="35"/>
      <c r="U59" s="35"/>
      <c r="V59" s="35"/>
      <c r="W59" s="35"/>
      <c r="X59" s="35"/>
      <c r="Y59" s="35"/>
    </row>
    <row r="60" spans="1:25" s="9" customFormat="1" ht="15.75" x14ac:dyDescent="0.25">
      <c r="A60" s="40" t="s">
        <v>63</v>
      </c>
      <c r="B60" s="40" t="s">
        <v>106</v>
      </c>
      <c r="C60" s="40" t="s">
        <v>107</v>
      </c>
      <c r="D60" s="35" t="s">
        <v>116</v>
      </c>
      <c r="E60" s="35" t="s">
        <v>256</v>
      </c>
      <c r="F60" s="40" t="s">
        <v>117</v>
      </c>
      <c r="G60" s="35" t="s">
        <v>219</v>
      </c>
      <c r="H60" s="35" t="s">
        <v>119</v>
      </c>
      <c r="I60" s="15">
        <v>2</v>
      </c>
      <c r="J60" s="16" t="s">
        <v>120</v>
      </c>
      <c r="K60" s="38" t="s">
        <v>120</v>
      </c>
      <c r="L60" s="15">
        <v>5</v>
      </c>
      <c r="M60" s="15">
        <v>2017</v>
      </c>
      <c r="N60" s="10"/>
      <c r="O60" s="11">
        <v>473</v>
      </c>
      <c r="P60" s="11">
        <v>99</v>
      </c>
      <c r="Q60" s="10" t="s">
        <v>523</v>
      </c>
      <c r="R60" s="35"/>
      <c r="S60" s="35"/>
      <c r="T60" s="35"/>
      <c r="U60" s="35"/>
      <c r="V60" s="35"/>
      <c r="W60" s="35"/>
      <c r="X60" s="35"/>
      <c r="Y60" s="35"/>
    </row>
    <row r="61" spans="1:25" s="9" customFormat="1" ht="15.75" x14ac:dyDescent="0.25">
      <c r="A61" s="40" t="s">
        <v>63</v>
      </c>
      <c r="B61" s="40" t="s">
        <v>106</v>
      </c>
      <c r="C61" s="40" t="s">
        <v>107</v>
      </c>
      <c r="D61" s="35" t="s">
        <v>132</v>
      </c>
      <c r="E61" s="35" t="s">
        <v>372</v>
      </c>
      <c r="F61" s="40" t="s">
        <v>117</v>
      </c>
      <c r="G61" s="35" t="s">
        <v>239</v>
      </c>
      <c r="H61" s="35" t="s">
        <v>119</v>
      </c>
      <c r="I61" s="15">
        <v>1.5</v>
      </c>
      <c r="J61" s="16" t="s">
        <v>120</v>
      </c>
      <c r="K61" s="38" t="s">
        <v>120</v>
      </c>
      <c r="L61" s="15" t="s">
        <v>191</v>
      </c>
      <c r="M61" s="15">
        <v>2017</v>
      </c>
      <c r="N61" s="10" t="s">
        <v>143</v>
      </c>
      <c r="O61" s="11">
        <f>437+81</f>
        <v>518</v>
      </c>
      <c r="P61" s="11">
        <f>210+73</f>
        <v>283</v>
      </c>
      <c r="Q61" s="10" t="s">
        <v>523</v>
      </c>
      <c r="R61" s="35" t="s">
        <v>64</v>
      </c>
      <c r="S61" s="35"/>
      <c r="T61" s="35"/>
      <c r="U61" s="35"/>
      <c r="V61" s="35"/>
      <c r="W61" s="35"/>
      <c r="X61" s="35"/>
      <c r="Y61" s="35"/>
    </row>
    <row r="62" spans="1:25" s="9" customFormat="1" ht="15.75" x14ac:dyDescent="0.25">
      <c r="A62" s="40" t="s">
        <v>63</v>
      </c>
      <c r="B62" s="40" t="s">
        <v>106</v>
      </c>
      <c r="C62" s="40" t="s">
        <v>107</v>
      </c>
      <c r="D62" s="35" t="s">
        <v>132</v>
      </c>
      <c r="E62" s="35" t="s">
        <v>309</v>
      </c>
      <c r="F62" s="40" t="s">
        <v>117</v>
      </c>
      <c r="G62" s="35" t="s">
        <v>127</v>
      </c>
      <c r="H62" s="35" t="s">
        <v>130</v>
      </c>
      <c r="I62" s="15">
        <v>6.9</v>
      </c>
      <c r="J62" s="16" t="s">
        <v>120</v>
      </c>
      <c r="K62" s="38" t="s">
        <v>120</v>
      </c>
      <c r="L62" s="15" t="s">
        <v>191</v>
      </c>
      <c r="M62" s="15">
        <v>2017</v>
      </c>
      <c r="N62" s="10"/>
      <c r="O62" s="11">
        <v>2818</v>
      </c>
      <c r="P62" s="11">
        <v>1627</v>
      </c>
      <c r="Q62" s="10" t="s">
        <v>523</v>
      </c>
      <c r="R62" s="35"/>
      <c r="S62" s="35"/>
      <c r="T62" s="35"/>
      <c r="U62" s="35"/>
      <c r="V62" s="35"/>
      <c r="W62" s="35"/>
      <c r="X62" s="35"/>
      <c r="Y62" s="35"/>
    </row>
    <row r="63" spans="1:25" s="9" customFormat="1" ht="15.75" x14ac:dyDescent="0.25">
      <c r="A63" s="41" t="s">
        <v>66</v>
      </c>
      <c r="B63" s="41" t="s">
        <v>110</v>
      </c>
      <c r="C63" s="41" t="s">
        <v>69</v>
      </c>
      <c r="D63" s="36" t="s">
        <v>116</v>
      </c>
      <c r="E63" s="36" t="s">
        <v>428</v>
      </c>
      <c r="F63" s="41" t="s">
        <v>117</v>
      </c>
      <c r="G63" s="36" t="s">
        <v>219</v>
      </c>
      <c r="H63" s="36" t="s">
        <v>130</v>
      </c>
      <c r="I63" s="18">
        <v>1.5</v>
      </c>
      <c r="J63" s="19" t="s">
        <v>120</v>
      </c>
      <c r="K63" s="39" t="s">
        <v>120</v>
      </c>
      <c r="L63" s="18" t="s">
        <v>191</v>
      </c>
      <c r="M63" s="20">
        <v>2017</v>
      </c>
      <c r="N63" s="13"/>
      <c r="O63" s="14">
        <v>230</v>
      </c>
      <c r="P63" s="14">
        <v>135</v>
      </c>
      <c r="Q63" s="13" t="s">
        <v>523</v>
      </c>
      <c r="R63" s="36"/>
      <c r="S63" s="36"/>
      <c r="T63" s="36"/>
      <c r="U63" s="36"/>
      <c r="V63" s="36"/>
      <c r="W63" s="36"/>
      <c r="X63" s="36"/>
      <c r="Y63" s="36"/>
    </row>
    <row r="64" spans="1:25" s="9" customFormat="1" ht="15.75" x14ac:dyDescent="0.25">
      <c r="A64" s="40" t="s">
        <v>66</v>
      </c>
      <c r="B64" s="40" t="s">
        <v>110</v>
      </c>
      <c r="C64" s="40" t="s">
        <v>69</v>
      </c>
      <c r="D64" s="35" t="s">
        <v>132</v>
      </c>
      <c r="E64" s="35" t="s">
        <v>429</v>
      </c>
      <c r="F64" s="40" t="s">
        <v>117</v>
      </c>
      <c r="G64" s="35" t="s">
        <v>239</v>
      </c>
      <c r="H64" s="35" t="s">
        <v>130</v>
      </c>
      <c r="I64" s="15">
        <v>3.5</v>
      </c>
      <c r="J64" s="16" t="s">
        <v>120</v>
      </c>
      <c r="K64" s="38" t="s">
        <v>120</v>
      </c>
      <c r="L64" s="15">
        <v>5</v>
      </c>
      <c r="M64" s="15">
        <v>2017</v>
      </c>
      <c r="N64" s="10"/>
      <c r="O64" s="11">
        <v>345</v>
      </c>
      <c r="P64" s="11">
        <v>691</v>
      </c>
      <c r="Q64" s="10" t="s">
        <v>522</v>
      </c>
      <c r="R64" s="35"/>
      <c r="S64" s="35"/>
      <c r="T64" s="35"/>
      <c r="U64" s="35"/>
      <c r="V64" s="35"/>
      <c r="W64" s="35"/>
      <c r="X64" s="35"/>
      <c r="Y64" s="35"/>
    </row>
    <row r="65" spans="1:25" s="9" customFormat="1" ht="15.75" x14ac:dyDescent="0.25">
      <c r="A65" s="40" t="s">
        <v>66</v>
      </c>
      <c r="B65" s="40" t="s">
        <v>110</v>
      </c>
      <c r="C65" s="40" t="s">
        <v>69</v>
      </c>
      <c r="D65" s="35" t="s">
        <v>132</v>
      </c>
      <c r="E65" s="35" t="s">
        <v>430</v>
      </c>
      <c r="F65" s="40" t="s">
        <v>117</v>
      </c>
      <c r="G65" s="35" t="s">
        <v>239</v>
      </c>
      <c r="H65" s="35" t="s">
        <v>130</v>
      </c>
      <c r="I65" s="15">
        <v>3</v>
      </c>
      <c r="J65" s="16" t="s">
        <v>120</v>
      </c>
      <c r="K65" s="38" t="s">
        <v>120</v>
      </c>
      <c r="L65" s="15" t="s">
        <v>191</v>
      </c>
      <c r="M65" s="15">
        <v>2017</v>
      </c>
      <c r="N65" s="10" t="s">
        <v>143</v>
      </c>
      <c r="O65" s="11">
        <f>2172+19</f>
        <v>2191</v>
      </c>
      <c r="P65" s="11">
        <f>3923+14</f>
        <v>3937</v>
      </c>
      <c r="Q65" s="10" t="s">
        <v>522</v>
      </c>
      <c r="R65" s="35" t="s">
        <v>68</v>
      </c>
      <c r="S65" s="35"/>
      <c r="T65" s="35"/>
      <c r="U65" s="35"/>
      <c r="V65" s="35"/>
      <c r="W65" s="35"/>
      <c r="X65" s="35"/>
      <c r="Y65" s="35"/>
    </row>
    <row r="66" spans="1:25" s="9" customFormat="1" ht="15.75" x14ac:dyDescent="0.25">
      <c r="A66" s="40" t="s">
        <v>66</v>
      </c>
      <c r="B66" s="40" t="s">
        <v>110</v>
      </c>
      <c r="C66" s="40" t="s">
        <v>69</v>
      </c>
      <c r="D66" s="35" t="s">
        <v>116</v>
      </c>
      <c r="E66" s="35" t="s">
        <v>431</v>
      </c>
      <c r="F66" s="40" t="s">
        <v>117</v>
      </c>
      <c r="G66" s="35" t="s">
        <v>219</v>
      </c>
      <c r="H66" s="35" t="s">
        <v>130</v>
      </c>
      <c r="I66" s="15">
        <v>3</v>
      </c>
      <c r="J66" s="16" t="s">
        <v>120</v>
      </c>
      <c r="K66" s="38" t="s">
        <v>120</v>
      </c>
      <c r="L66" s="15" t="s">
        <v>191</v>
      </c>
      <c r="M66" s="15">
        <v>2017</v>
      </c>
      <c r="N66" s="10"/>
      <c r="O66" s="11">
        <v>370</v>
      </c>
      <c r="P66" s="11">
        <v>341</v>
      </c>
      <c r="Q66" s="10" t="s">
        <v>523</v>
      </c>
      <c r="R66" s="35"/>
      <c r="S66" s="35"/>
      <c r="T66" s="35"/>
      <c r="U66" s="35"/>
      <c r="V66" s="35"/>
      <c r="W66" s="35"/>
      <c r="X66" s="35"/>
      <c r="Y66" s="35"/>
    </row>
    <row r="67" spans="1:25" s="9" customFormat="1" ht="15.75" x14ac:dyDescent="0.25">
      <c r="A67" s="40" t="s">
        <v>66</v>
      </c>
      <c r="B67" s="40" t="s">
        <v>110</v>
      </c>
      <c r="C67" s="40" t="s">
        <v>69</v>
      </c>
      <c r="D67" s="35" t="s">
        <v>132</v>
      </c>
      <c r="E67" s="35" t="s">
        <v>432</v>
      </c>
      <c r="F67" s="40" t="s">
        <v>137</v>
      </c>
      <c r="G67" s="35" t="s">
        <v>141</v>
      </c>
      <c r="H67" s="35" t="s">
        <v>130</v>
      </c>
      <c r="I67" s="15" t="s">
        <v>120</v>
      </c>
      <c r="J67" s="23">
        <v>1.4999999999999999E-2</v>
      </c>
      <c r="K67" s="38" t="s">
        <v>120</v>
      </c>
      <c r="L67" s="15">
        <v>10</v>
      </c>
      <c r="M67" s="22">
        <v>43101</v>
      </c>
      <c r="N67" s="10"/>
      <c r="O67" s="11">
        <v>769</v>
      </c>
      <c r="P67" s="11">
        <v>939</v>
      </c>
      <c r="Q67" s="10" t="s">
        <v>522</v>
      </c>
      <c r="R67" s="35"/>
      <c r="S67" s="35"/>
      <c r="T67" s="35"/>
      <c r="U67" s="35"/>
      <c r="V67" s="35"/>
      <c r="W67" s="35"/>
      <c r="X67" s="35"/>
      <c r="Y67" s="35"/>
    </row>
    <row r="68" spans="1:25" s="9" customFormat="1" ht="15" customHeight="1" x14ac:dyDescent="0.25">
      <c r="A68" s="40" t="s">
        <v>66</v>
      </c>
      <c r="B68" s="40" t="s">
        <v>110</v>
      </c>
      <c r="C68" s="40" t="s">
        <v>69</v>
      </c>
      <c r="D68" s="35" t="s">
        <v>135</v>
      </c>
      <c r="E68" s="35" t="s">
        <v>508</v>
      </c>
      <c r="F68" s="40" t="s">
        <v>137</v>
      </c>
      <c r="G68" s="35" t="s">
        <v>185</v>
      </c>
      <c r="H68" s="35" t="s">
        <v>139</v>
      </c>
      <c r="I68" s="15" t="s">
        <v>120</v>
      </c>
      <c r="J68" s="16">
        <v>1.5E-3</v>
      </c>
      <c r="K68" s="38" t="s">
        <v>120</v>
      </c>
      <c r="L68" s="15">
        <v>5</v>
      </c>
      <c r="M68" s="22">
        <v>43101</v>
      </c>
      <c r="N68" s="10"/>
      <c r="O68" s="11">
        <v>1539</v>
      </c>
      <c r="P68" s="11">
        <v>369</v>
      </c>
      <c r="Q68" s="10" t="s">
        <v>523</v>
      </c>
      <c r="R68" s="35"/>
      <c r="S68" s="35"/>
      <c r="T68" s="35"/>
      <c r="U68" s="35"/>
      <c r="V68" s="35"/>
      <c r="W68" s="35"/>
      <c r="X68" s="35"/>
      <c r="Y68" s="35"/>
    </row>
    <row r="69" spans="1:25" s="9" customFormat="1" ht="15.75" x14ac:dyDescent="0.25">
      <c r="A69" s="40" t="s">
        <v>67</v>
      </c>
      <c r="B69" s="40" t="s">
        <v>110</v>
      </c>
      <c r="C69" s="40" t="s">
        <v>69</v>
      </c>
      <c r="D69" s="35" t="s">
        <v>132</v>
      </c>
      <c r="E69" s="35" t="s">
        <v>233</v>
      </c>
      <c r="F69" s="40" t="s">
        <v>117</v>
      </c>
      <c r="G69" s="35" t="s">
        <v>171</v>
      </c>
      <c r="H69" s="35" t="s">
        <v>520</v>
      </c>
      <c r="I69" s="15">
        <v>3.2</v>
      </c>
      <c r="J69" s="16" t="s">
        <v>120</v>
      </c>
      <c r="K69" s="38">
        <v>1900000</v>
      </c>
      <c r="L69" s="15">
        <v>5</v>
      </c>
      <c r="M69" s="15">
        <v>2017</v>
      </c>
      <c r="N69" s="10" t="s">
        <v>143</v>
      </c>
      <c r="O69" s="11">
        <f>0+1025+0+53+2</f>
        <v>1080</v>
      </c>
      <c r="P69" s="11">
        <f>0+817+2+51+0</f>
        <v>870</v>
      </c>
      <c r="Q69" s="10" t="s">
        <v>523</v>
      </c>
      <c r="R69" s="35" t="s">
        <v>52</v>
      </c>
      <c r="S69" s="35" t="s">
        <v>82</v>
      </c>
      <c r="T69" s="35" t="s">
        <v>45</v>
      </c>
      <c r="U69" s="35" t="s">
        <v>85</v>
      </c>
      <c r="V69" s="35" t="s">
        <v>42</v>
      </c>
      <c r="W69" s="35"/>
      <c r="X69" s="35"/>
      <c r="Y69" s="35"/>
    </row>
    <row r="70" spans="1:25" s="9" customFormat="1" ht="15" customHeight="1" x14ac:dyDescent="0.25">
      <c r="A70" s="40" t="s">
        <v>67</v>
      </c>
      <c r="B70" s="40" t="s">
        <v>110</v>
      </c>
      <c r="C70" s="40" t="s">
        <v>69</v>
      </c>
      <c r="D70" s="35" t="s">
        <v>116</v>
      </c>
      <c r="E70" s="35" t="s">
        <v>47</v>
      </c>
      <c r="F70" s="40" t="s">
        <v>117</v>
      </c>
      <c r="G70" s="35" t="s">
        <v>118</v>
      </c>
      <c r="H70" s="35" t="s">
        <v>199</v>
      </c>
      <c r="I70" s="15">
        <v>1</v>
      </c>
      <c r="J70" s="16" t="s">
        <v>120</v>
      </c>
      <c r="K70" s="38" t="s">
        <v>120</v>
      </c>
      <c r="L70" s="15">
        <v>5</v>
      </c>
      <c r="M70" s="15">
        <v>2017</v>
      </c>
      <c r="N70" s="10"/>
      <c r="O70" s="11">
        <v>338</v>
      </c>
      <c r="P70" s="11">
        <v>154</v>
      </c>
      <c r="Q70" s="10" t="s">
        <v>523</v>
      </c>
      <c r="R70" s="35"/>
      <c r="S70" s="35"/>
      <c r="T70" s="35"/>
      <c r="U70" s="35"/>
      <c r="V70" s="35"/>
      <c r="W70" s="35"/>
      <c r="X70" s="35"/>
      <c r="Y70" s="35"/>
    </row>
    <row r="71" spans="1:25" s="9" customFormat="1" ht="15.75" x14ac:dyDescent="0.25">
      <c r="A71" s="40" t="s">
        <v>68</v>
      </c>
      <c r="B71" s="40" t="s">
        <v>110</v>
      </c>
      <c r="C71" s="40" t="s">
        <v>69</v>
      </c>
      <c r="D71" s="35" t="s">
        <v>0</v>
      </c>
      <c r="E71" s="35" t="s">
        <v>434</v>
      </c>
      <c r="F71" s="40" t="s">
        <v>117</v>
      </c>
      <c r="G71" s="35" t="s">
        <v>433</v>
      </c>
      <c r="H71" s="35" t="s">
        <v>519</v>
      </c>
      <c r="I71" s="15">
        <v>1.75</v>
      </c>
      <c r="J71" s="16" t="s">
        <v>120</v>
      </c>
      <c r="K71" s="38" t="s">
        <v>120</v>
      </c>
      <c r="L71" s="15">
        <v>5</v>
      </c>
      <c r="M71" s="17">
        <v>2017</v>
      </c>
      <c r="N71" s="10"/>
      <c r="O71" s="11">
        <v>48603</v>
      </c>
      <c r="P71" s="11">
        <v>9335</v>
      </c>
      <c r="Q71" s="10" t="s">
        <v>523</v>
      </c>
      <c r="R71" s="35"/>
      <c r="S71" s="35"/>
      <c r="T71" s="35"/>
      <c r="U71" s="35"/>
      <c r="V71" s="35"/>
      <c r="W71" s="35"/>
      <c r="X71" s="35"/>
      <c r="Y71" s="35"/>
    </row>
    <row r="72" spans="1:25" s="9" customFormat="1" ht="15.75" x14ac:dyDescent="0.25">
      <c r="A72" s="40" t="s">
        <v>68</v>
      </c>
      <c r="B72" s="40" t="s">
        <v>110</v>
      </c>
      <c r="C72" s="40" t="s">
        <v>69</v>
      </c>
      <c r="D72" s="35" t="s">
        <v>435</v>
      </c>
      <c r="E72" s="35" t="s">
        <v>436</v>
      </c>
      <c r="F72" s="40" t="s">
        <v>117</v>
      </c>
      <c r="G72" s="35" t="s">
        <v>298</v>
      </c>
      <c r="H72" s="35" t="s">
        <v>130</v>
      </c>
      <c r="I72" s="15">
        <v>4.0999999999999996</v>
      </c>
      <c r="J72" s="16" t="s">
        <v>120</v>
      </c>
      <c r="K72" s="38" t="s">
        <v>120</v>
      </c>
      <c r="L72" s="15">
        <v>5</v>
      </c>
      <c r="M72" s="15">
        <v>2017</v>
      </c>
      <c r="N72" s="10"/>
      <c r="O72" s="11">
        <v>251</v>
      </c>
      <c r="P72" s="11">
        <v>154</v>
      </c>
      <c r="Q72" s="10" t="s">
        <v>523</v>
      </c>
      <c r="R72" s="35"/>
      <c r="S72" s="35"/>
      <c r="T72" s="35"/>
      <c r="U72" s="35"/>
      <c r="V72" s="35"/>
      <c r="W72" s="35"/>
      <c r="X72" s="35"/>
      <c r="Y72" s="35"/>
    </row>
    <row r="73" spans="1:25" s="9" customFormat="1" ht="15.75" x14ac:dyDescent="0.25">
      <c r="A73" s="40" t="s">
        <v>68</v>
      </c>
      <c r="B73" s="40" t="s">
        <v>110</v>
      </c>
      <c r="C73" s="40" t="s">
        <v>69</v>
      </c>
      <c r="D73" s="35" t="s">
        <v>135</v>
      </c>
      <c r="E73" s="35" t="s">
        <v>380</v>
      </c>
      <c r="F73" s="40" t="s">
        <v>137</v>
      </c>
      <c r="G73" s="35" t="s">
        <v>381</v>
      </c>
      <c r="H73" s="35" t="s">
        <v>130</v>
      </c>
      <c r="I73" s="15" t="s">
        <v>120</v>
      </c>
      <c r="J73" s="24">
        <v>0.01</v>
      </c>
      <c r="K73" s="38" t="s">
        <v>120</v>
      </c>
      <c r="L73" s="15" t="s">
        <v>120</v>
      </c>
      <c r="M73" s="22">
        <v>42917</v>
      </c>
      <c r="N73" s="10" t="s">
        <v>143</v>
      </c>
      <c r="O73" s="11">
        <f>4+2067+767</f>
        <v>2838</v>
      </c>
      <c r="P73" s="11">
        <f>6+1094+400</f>
        <v>1500</v>
      </c>
      <c r="Q73" s="10" t="s">
        <v>523</v>
      </c>
      <c r="R73" s="35" t="s">
        <v>66</v>
      </c>
      <c r="S73" s="35" t="s">
        <v>59</v>
      </c>
      <c r="T73" s="35"/>
      <c r="U73" s="35"/>
      <c r="V73" s="35"/>
      <c r="W73" s="35"/>
      <c r="X73" s="35"/>
      <c r="Y73" s="35"/>
    </row>
    <row r="74" spans="1:25" s="9" customFormat="1" ht="15.75" x14ac:dyDescent="0.25">
      <c r="A74" s="40" t="s">
        <v>68</v>
      </c>
      <c r="B74" s="40" t="s">
        <v>110</v>
      </c>
      <c r="C74" s="40" t="s">
        <v>69</v>
      </c>
      <c r="D74" s="35" t="s">
        <v>135</v>
      </c>
      <c r="E74" s="35" t="s">
        <v>463</v>
      </c>
      <c r="F74" s="40" t="s">
        <v>151</v>
      </c>
      <c r="G74" s="35" t="s">
        <v>152</v>
      </c>
      <c r="H74" s="35" t="s">
        <v>120</v>
      </c>
      <c r="I74" s="15" t="s">
        <v>120</v>
      </c>
      <c r="J74" s="16" t="s">
        <v>120</v>
      </c>
      <c r="K74" s="38" t="s">
        <v>120</v>
      </c>
      <c r="L74" s="15" t="s">
        <v>120</v>
      </c>
      <c r="M74" s="15" t="s">
        <v>120</v>
      </c>
      <c r="N74" s="10"/>
      <c r="O74" s="11">
        <v>71</v>
      </c>
      <c r="P74" s="11">
        <v>24</v>
      </c>
      <c r="Q74" s="10" t="s">
        <v>523</v>
      </c>
      <c r="R74" s="35"/>
      <c r="S74" s="35"/>
      <c r="T74" s="35"/>
      <c r="U74" s="35"/>
      <c r="V74" s="35"/>
      <c r="W74" s="35"/>
      <c r="X74" s="35"/>
      <c r="Y74" s="35"/>
    </row>
    <row r="75" spans="1:25" s="9" customFormat="1" ht="15.75" x14ac:dyDescent="0.25">
      <c r="A75" s="40" t="s">
        <v>68</v>
      </c>
      <c r="B75" s="40" t="s">
        <v>110</v>
      </c>
      <c r="C75" s="40" t="s">
        <v>69</v>
      </c>
      <c r="D75" s="35" t="s">
        <v>135</v>
      </c>
      <c r="E75" s="35" t="s">
        <v>464</v>
      </c>
      <c r="F75" s="40" t="s">
        <v>151</v>
      </c>
      <c r="G75" s="36" t="s">
        <v>465</v>
      </c>
      <c r="H75" s="35" t="s">
        <v>120</v>
      </c>
      <c r="I75" s="15" t="s">
        <v>120</v>
      </c>
      <c r="J75" s="16" t="s">
        <v>120</v>
      </c>
      <c r="K75" s="38" t="s">
        <v>120</v>
      </c>
      <c r="L75" s="15" t="s">
        <v>120</v>
      </c>
      <c r="M75" s="15" t="s">
        <v>120</v>
      </c>
      <c r="N75" s="10"/>
      <c r="O75" s="11">
        <v>28</v>
      </c>
      <c r="P75" s="11">
        <v>11</v>
      </c>
      <c r="Q75" s="10" t="s">
        <v>523</v>
      </c>
      <c r="R75" s="35"/>
      <c r="S75" s="35"/>
      <c r="T75" s="35"/>
      <c r="U75" s="35"/>
      <c r="V75" s="35"/>
      <c r="W75" s="35"/>
      <c r="X75" s="35"/>
      <c r="Y75" s="35"/>
    </row>
    <row r="76" spans="1:25" s="9" customFormat="1" ht="15.75" x14ac:dyDescent="0.25">
      <c r="A76" s="40" t="s">
        <v>68</v>
      </c>
      <c r="B76" s="40" t="s">
        <v>110</v>
      </c>
      <c r="C76" s="40" t="s">
        <v>69</v>
      </c>
      <c r="D76" s="35" t="s">
        <v>135</v>
      </c>
      <c r="E76" s="35" t="s">
        <v>464</v>
      </c>
      <c r="F76" s="40" t="s">
        <v>151</v>
      </c>
      <c r="G76" s="36" t="s">
        <v>466</v>
      </c>
      <c r="H76" s="35" t="s">
        <v>120</v>
      </c>
      <c r="I76" s="15" t="s">
        <v>120</v>
      </c>
      <c r="J76" s="16" t="s">
        <v>120</v>
      </c>
      <c r="K76" s="38" t="s">
        <v>120</v>
      </c>
      <c r="L76" s="15" t="s">
        <v>120</v>
      </c>
      <c r="M76" s="15" t="s">
        <v>120</v>
      </c>
      <c r="N76" s="10"/>
      <c r="O76" s="11">
        <v>28</v>
      </c>
      <c r="P76" s="11">
        <v>11</v>
      </c>
      <c r="Q76" s="10" t="s">
        <v>523</v>
      </c>
      <c r="R76" s="35"/>
      <c r="S76" s="35"/>
      <c r="T76" s="35"/>
      <c r="U76" s="35"/>
      <c r="V76" s="35"/>
      <c r="W76" s="35"/>
      <c r="X76" s="35"/>
      <c r="Y76" s="35"/>
    </row>
    <row r="77" spans="1:25" s="9" customFormat="1" ht="15.75" x14ac:dyDescent="0.25">
      <c r="A77" s="40" t="s">
        <v>68</v>
      </c>
      <c r="B77" s="40" t="s">
        <v>110</v>
      </c>
      <c r="C77" s="40" t="s">
        <v>69</v>
      </c>
      <c r="D77" s="35" t="s">
        <v>135</v>
      </c>
      <c r="E77" s="35" t="s">
        <v>467</v>
      </c>
      <c r="F77" s="40" t="s">
        <v>151</v>
      </c>
      <c r="G77" s="35" t="s">
        <v>468</v>
      </c>
      <c r="H77" s="35" t="s">
        <v>120</v>
      </c>
      <c r="I77" s="15" t="s">
        <v>120</v>
      </c>
      <c r="J77" s="16" t="s">
        <v>120</v>
      </c>
      <c r="K77" s="38" t="s">
        <v>120</v>
      </c>
      <c r="L77" s="15" t="s">
        <v>120</v>
      </c>
      <c r="M77" s="15" t="s">
        <v>120</v>
      </c>
      <c r="N77" s="10"/>
      <c r="O77" s="11">
        <v>0</v>
      </c>
      <c r="P77" s="11">
        <v>1</v>
      </c>
      <c r="Q77" s="10" t="s">
        <v>522</v>
      </c>
      <c r="R77" s="35"/>
      <c r="S77" s="35"/>
      <c r="T77" s="35"/>
      <c r="U77" s="35"/>
      <c r="V77" s="35"/>
      <c r="W77" s="35"/>
      <c r="X77" s="35"/>
      <c r="Y77" s="35"/>
    </row>
    <row r="78" spans="1:25" s="9" customFormat="1" ht="15.75" x14ac:dyDescent="0.25">
      <c r="A78" s="40" t="s">
        <v>68</v>
      </c>
      <c r="B78" s="40" t="s">
        <v>110</v>
      </c>
      <c r="C78" s="40" t="s">
        <v>69</v>
      </c>
      <c r="D78" s="35" t="s">
        <v>135</v>
      </c>
      <c r="E78" s="35" t="s">
        <v>467</v>
      </c>
      <c r="F78" s="40" t="s">
        <v>151</v>
      </c>
      <c r="G78" s="35" t="s">
        <v>466</v>
      </c>
      <c r="H78" s="35" t="s">
        <v>120</v>
      </c>
      <c r="I78" s="15" t="s">
        <v>120</v>
      </c>
      <c r="J78" s="16" t="s">
        <v>120</v>
      </c>
      <c r="K78" s="38" t="s">
        <v>120</v>
      </c>
      <c r="L78" s="15" t="s">
        <v>120</v>
      </c>
      <c r="M78" s="15" t="s">
        <v>120</v>
      </c>
      <c r="N78" s="10"/>
      <c r="O78" s="11">
        <v>1</v>
      </c>
      <c r="P78" s="11">
        <v>0</v>
      </c>
      <c r="Q78" s="10" t="s">
        <v>523</v>
      </c>
      <c r="R78" s="35"/>
      <c r="S78" s="35"/>
      <c r="T78" s="35"/>
      <c r="U78" s="35"/>
      <c r="V78" s="35"/>
      <c r="W78" s="35"/>
      <c r="X78" s="35"/>
      <c r="Y78" s="35"/>
    </row>
    <row r="79" spans="1:25" s="9" customFormat="1" ht="15.75" x14ac:dyDescent="0.25">
      <c r="A79" s="40" t="s">
        <v>68</v>
      </c>
      <c r="B79" s="40" t="s">
        <v>110</v>
      </c>
      <c r="C79" s="40" t="s">
        <v>69</v>
      </c>
      <c r="D79" s="35" t="s">
        <v>135</v>
      </c>
      <c r="E79" s="35" t="s">
        <v>524</v>
      </c>
      <c r="F79" s="40" t="s">
        <v>151</v>
      </c>
      <c r="G79" s="36" t="s">
        <v>465</v>
      </c>
      <c r="H79" s="35" t="s">
        <v>120</v>
      </c>
      <c r="I79" s="15" t="s">
        <v>120</v>
      </c>
      <c r="J79" s="16" t="s">
        <v>120</v>
      </c>
      <c r="K79" s="38" t="s">
        <v>120</v>
      </c>
      <c r="L79" s="15" t="s">
        <v>120</v>
      </c>
      <c r="M79" s="15" t="s">
        <v>120</v>
      </c>
      <c r="N79" s="10"/>
      <c r="O79" s="11">
        <v>16</v>
      </c>
      <c r="P79" s="11">
        <v>1</v>
      </c>
      <c r="Q79" s="10" t="s">
        <v>523</v>
      </c>
      <c r="R79" s="35"/>
      <c r="S79" s="35"/>
      <c r="T79" s="35"/>
      <c r="U79" s="35"/>
      <c r="V79" s="35"/>
      <c r="W79" s="35"/>
      <c r="X79" s="35"/>
      <c r="Y79" s="35"/>
    </row>
    <row r="80" spans="1:25" s="9" customFormat="1" ht="15.75" x14ac:dyDescent="0.25">
      <c r="A80" s="40" t="s">
        <v>68</v>
      </c>
      <c r="B80" s="40" t="s">
        <v>110</v>
      </c>
      <c r="C80" s="40" t="s">
        <v>69</v>
      </c>
      <c r="D80" s="35" t="s">
        <v>135</v>
      </c>
      <c r="E80" s="35" t="s">
        <v>524</v>
      </c>
      <c r="F80" s="40" t="s">
        <v>151</v>
      </c>
      <c r="G80" s="36" t="s">
        <v>466</v>
      </c>
      <c r="H80" s="35" t="s">
        <v>120</v>
      </c>
      <c r="I80" s="15" t="s">
        <v>120</v>
      </c>
      <c r="J80" s="16" t="s">
        <v>120</v>
      </c>
      <c r="K80" s="38" t="s">
        <v>120</v>
      </c>
      <c r="L80" s="15" t="s">
        <v>120</v>
      </c>
      <c r="M80" s="15" t="s">
        <v>120</v>
      </c>
      <c r="N80" s="10"/>
      <c r="O80" s="11">
        <v>15</v>
      </c>
      <c r="P80" s="11">
        <v>2</v>
      </c>
      <c r="Q80" s="10" t="s">
        <v>523</v>
      </c>
      <c r="R80" s="35"/>
      <c r="S80" s="35"/>
      <c r="T80" s="35"/>
      <c r="U80" s="35"/>
      <c r="V80" s="35"/>
      <c r="W80" s="35"/>
      <c r="X80" s="35"/>
      <c r="Y80" s="35"/>
    </row>
    <row r="81" spans="1:25" s="9" customFormat="1" ht="15.75" x14ac:dyDescent="0.25">
      <c r="A81" s="40" t="s">
        <v>68</v>
      </c>
      <c r="B81" s="40" t="s">
        <v>110</v>
      </c>
      <c r="C81" s="40" t="s">
        <v>69</v>
      </c>
      <c r="D81" s="35" t="s">
        <v>135</v>
      </c>
      <c r="E81" s="35" t="s">
        <v>469</v>
      </c>
      <c r="F81" s="40" t="s">
        <v>151</v>
      </c>
      <c r="G81" s="35" t="s">
        <v>152</v>
      </c>
      <c r="H81" s="35" t="s">
        <v>120</v>
      </c>
      <c r="I81" s="15" t="s">
        <v>120</v>
      </c>
      <c r="J81" s="16" t="s">
        <v>120</v>
      </c>
      <c r="K81" s="38" t="s">
        <v>120</v>
      </c>
      <c r="L81" s="15" t="s">
        <v>120</v>
      </c>
      <c r="M81" s="15" t="s">
        <v>120</v>
      </c>
      <c r="N81" s="10"/>
      <c r="O81" s="11">
        <v>346</v>
      </c>
      <c r="P81" s="11">
        <v>107</v>
      </c>
      <c r="Q81" s="10" t="s">
        <v>523</v>
      </c>
      <c r="R81" s="35"/>
      <c r="S81" s="35"/>
      <c r="T81" s="35"/>
      <c r="U81" s="35"/>
      <c r="V81" s="35"/>
      <c r="W81" s="35"/>
      <c r="X81" s="35"/>
      <c r="Y81" s="35"/>
    </row>
    <row r="82" spans="1:25" s="9" customFormat="1" ht="15.75" x14ac:dyDescent="0.25">
      <c r="A82" s="40" t="s">
        <v>68</v>
      </c>
      <c r="B82" s="40" t="s">
        <v>110</v>
      </c>
      <c r="C82" s="40" t="s">
        <v>69</v>
      </c>
      <c r="D82" s="35" t="s">
        <v>135</v>
      </c>
      <c r="E82" s="35" t="s">
        <v>470</v>
      </c>
      <c r="F82" s="40" t="s">
        <v>151</v>
      </c>
      <c r="G82" s="35" t="s">
        <v>152</v>
      </c>
      <c r="H82" s="35" t="s">
        <v>120</v>
      </c>
      <c r="I82" s="15" t="s">
        <v>120</v>
      </c>
      <c r="J82" s="16" t="s">
        <v>120</v>
      </c>
      <c r="K82" s="38" t="s">
        <v>120</v>
      </c>
      <c r="L82" s="15" t="s">
        <v>120</v>
      </c>
      <c r="M82" s="15" t="s">
        <v>120</v>
      </c>
      <c r="N82" s="10"/>
      <c r="O82" s="11">
        <v>41</v>
      </c>
      <c r="P82" s="11">
        <v>21</v>
      </c>
      <c r="Q82" s="10" t="s">
        <v>523</v>
      </c>
      <c r="R82" s="35"/>
      <c r="S82" s="35"/>
      <c r="T82" s="35"/>
      <c r="U82" s="35"/>
      <c r="V82" s="35"/>
      <c r="W82" s="35"/>
      <c r="X82" s="35"/>
      <c r="Y82" s="35"/>
    </row>
    <row r="83" spans="1:25" s="9" customFormat="1" ht="15.75" x14ac:dyDescent="0.25">
      <c r="A83" s="40" t="s">
        <v>68</v>
      </c>
      <c r="B83" s="40" t="s">
        <v>110</v>
      </c>
      <c r="C83" s="40" t="s">
        <v>69</v>
      </c>
      <c r="D83" s="35" t="s">
        <v>135</v>
      </c>
      <c r="E83" s="35" t="s">
        <v>483</v>
      </c>
      <c r="F83" s="40" t="s">
        <v>151</v>
      </c>
      <c r="G83" s="35" t="s">
        <v>167</v>
      </c>
      <c r="H83" s="35" t="s">
        <v>120</v>
      </c>
      <c r="I83" s="15" t="s">
        <v>120</v>
      </c>
      <c r="J83" s="16" t="s">
        <v>120</v>
      </c>
      <c r="K83" s="38" t="s">
        <v>120</v>
      </c>
      <c r="L83" s="15" t="s">
        <v>120</v>
      </c>
      <c r="M83" s="15" t="s">
        <v>120</v>
      </c>
      <c r="N83" s="10"/>
      <c r="O83" s="11">
        <v>59</v>
      </c>
      <c r="P83" s="11">
        <v>146</v>
      </c>
      <c r="Q83" s="10" t="s">
        <v>522</v>
      </c>
      <c r="R83" s="35"/>
      <c r="S83" s="35"/>
      <c r="T83" s="35"/>
      <c r="U83" s="35"/>
      <c r="V83" s="35"/>
      <c r="W83" s="35"/>
      <c r="X83" s="35"/>
      <c r="Y83" s="35"/>
    </row>
    <row r="84" spans="1:25" s="9" customFormat="1" ht="15.75" x14ac:dyDescent="0.25">
      <c r="A84" s="40" t="s">
        <v>68</v>
      </c>
      <c r="B84" s="40" t="s">
        <v>110</v>
      </c>
      <c r="C84" s="40" t="s">
        <v>69</v>
      </c>
      <c r="D84" s="35" t="s">
        <v>135</v>
      </c>
      <c r="E84" s="35" t="s">
        <v>483</v>
      </c>
      <c r="F84" s="40" t="s">
        <v>151</v>
      </c>
      <c r="G84" s="35" t="s">
        <v>152</v>
      </c>
      <c r="H84" s="35" t="s">
        <v>120</v>
      </c>
      <c r="I84" s="15" t="s">
        <v>120</v>
      </c>
      <c r="J84" s="16" t="s">
        <v>120</v>
      </c>
      <c r="K84" s="38" t="s">
        <v>120</v>
      </c>
      <c r="L84" s="15" t="s">
        <v>120</v>
      </c>
      <c r="M84" s="15" t="s">
        <v>120</v>
      </c>
      <c r="N84" s="10"/>
      <c r="O84" s="11">
        <v>52</v>
      </c>
      <c r="P84" s="11">
        <v>154</v>
      </c>
      <c r="Q84" s="10" t="s">
        <v>522</v>
      </c>
      <c r="R84" s="35"/>
      <c r="S84" s="35"/>
      <c r="T84" s="35"/>
      <c r="U84" s="35"/>
      <c r="V84" s="35"/>
      <c r="W84" s="35"/>
      <c r="X84" s="35"/>
      <c r="Y84" s="35"/>
    </row>
    <row r="85" spans="1:25" s="9" customFormat="1" ht="15.75" x14ac:dyDescent="0.25">
      <c r="A85" s="40" t="s">
        <v>68</v>
      </c>
      <c r="B85" s="40" t="s">
        <v>110</v>
      </c>
      <c r="C85" s="40" t="s">
        <v>69</v>
      </c>
      <c r="D85" s="35" t="s">
        <v>135</v>
      </c>
      <c r="E85" s="35" t="s">
        <v>484</v>
      </c>
      <c r="F85" s="40" t="s">
        <v>151</v>
      </c>
      <c r="G85" s="35" t="s">
        <v>167</v>
      </c>
      <c r="H85" s="35" t="s">
        <v>120</v>
      </c>
      <c r="I85" s="15" t="s">
        <v>120</v>
      </c>
      <c r="J85" s="16" t="s">
        <v>120</v>
      </c>
      <c r="K85" s="38" t="s">
        <v>120</v>
      </c>
      <c r="L85" s="15" t="s">
        <v>120</v>
      </c>
      <c r="M85" s="15" t="s">
        <v>120</v>
      </c>
      <c r="N85" s="10"/>
      <c r="O85" s="11">
        <v>82</v>
      </c>
      <c r="P85" s="11">
        <v>23</v>
      </c>
      <c r="Q85" s="10" t="s">
        <v>523</v>
      </c>
      <c r="R85" s="35"/>
      <c r="S85" s="35"/>
      <c r="T85" s="35"/>
      <c r="U85" s="35"/>
      <c r="V85" s="35"/>
      <c r="W85" s="35"/>
      <c r="X85" s="35"/>
      <c r="Y85" s="35"/>
    </row>
    <row r="86" spans="1:25" s="9" customFormat="1" ht="15.75" x14ac:dyDescent="0.25">
      <c r="A86" s="40" t="s">
        <v>68</v>
      </c>
      <c r="B86" s="40" t="s">
        <v>110</v>
      </c>
      <c r="C86" s="40" t="s">
        <v>69</v>
      </c>
      <c r="D86" s="35" t="s">
        <v>135</v>
      </c>
      <c r="E86" s="35" t="s">
        <v>484</v>
      </c>
      <c r="F86" s="40" t="s">
        <v>151</v>
      </c>
      <c r="G86" s="35" t="s">
        <v>152</v>
      </c>
      <c r="H86" s="35" t="s">
        <v>120</v>
      </c>
      <c r="I86" s="15" t="s">
        <v>120</v>
      </c>
      <c r="J86" s="16" t="s">
        <v>120</v>
      </c>
      <c r="K86" s="38" t="s">
        <v>120</v>
      </c>
      <c r="L86" s="15" t="s">
        <v>120</v>
      </c>
      <c r="M86" s="15" t="s">
        <v>120</v>
      </c>
      <c r="N86" s="10"/>
      <c r="O86" s="11">
        <v>76</v>
      </c>
      <c r="P86" s="11">
        <v>28</v>
      </c>
      <c r="Q86" s="10" t="s">
        <v>523</v>
      </c>
      <c r="R86" s="35"/>
      <c r="S86" s="35"/>
      <c r="T86" s="35"/>
      <c r="U86" s="35"/>
      <c r="V86" s="35"/>
      <c r="W86" s="35"/>
      <c r="X86" s="35"/>
      <c r="Y86" s="35"/>
    </row>
    <row r="87" spans="1:25" s="9" customFormat="1" ht="17.45" customHeight="1" x14ac:dyDescent="0.25">
      <c r="A87" s="35" t="s">
        <v>71</v>
      </c>
      <c r="B87" s="40" t="s">
        <v>111</v>
      </c>
      <c r="C87" s="40" t="s">
        <v>112</v>
      </c>
      <c r="D87" s="35" t="s">
        <v>0</v>
      </c>
      <c r="E87" s="35" t="s">
        <v>158</v>
      </c>
      <c r="F87" s="40" t="s">
        <v>117</v>
      </c>
      <c r="G87" s="35" t="s">
        <v>159</v>
      </c>
      <c r="H87" s="35" t="s">
        <v>519</v>
      </c>
      <c r="I87" s="15">
        <v>2.6</v>
      </c>
      <c r="J87" s="16" t="s">
        <v>120</v>
      </c>
      <c r="K87" s="38" t="s">
        <v>120</v>
      </c>
      <c r="L87" s="15">
        <v>5</v>
      </c>
      <c r="M87" s="17">
        <v>2017</v>
      </c>
      <c r="N87" s="10"/>
      <c r="O87" s="11">
        <v>1360</v>
      </c>
      <c r="P87" s="11">
        <v>836</v>
      </c>
      <c r="Q87" s="10" t="s">
        <v>523</v>
      </c>
      <c r="R87" s="35"/>
      <c r="S87" s="35"/>
      <c r="T87" s="35"/>
      <c r="U87" s="35"/>
      <c r="V87" s="35"/>
      <c r="W87" s="35"/>
      <c r="X87" s="35"/>
      <c r="Y87" s="35"/>
    </row>
    <row r="88" spans="1:25" s="9" customFormat="1" ht="15.75" x14ac:dyDescent="0.25">
      <c r="A88" s="40" t="s">
        <v>71</v>
      </c>
      <c r="B88" s="40" t="s">
        <v>111</v>
      </c>
      <c r="C88" s="40" t="s">
        <v>112</v>
      </c>
      <c r="D88" s="35" t="s">
        <v>116</v>
      </c>
      <c r="E88" s="35" t="s">
        <v>52</v>
      </c>
      <c r="F88" s="40" t="s">
        <v>117</v>
      </c>
      <c r="G88" s="35" t="s">
        <v>234</v>
      </c>
      <c r="H88" s="35" t="s">
        <v>119</v>
      </c>
      <c r="I88" s="15">
        <v>0.5</v>
      </c>
      <c r="J88" s="16" t="s">
        <v>120</v>
      </c>
      <c r="K88" s="38" t="s">
        <v>120</v>
      </c>
      <c r="L88" s="15">
        <v>5</v>
      </c>
      <c r="M88" s="15">
        <v>2017</v>
      </c>
      <c r="N88" s="10"/>
      <c r="O88" s="11">
        <v>310</v>
      </c>
      <c r="P88" s="11">
        <v>86</v>
      </c>
      <c r="Q88" s="10" t="s">
        <v>523</v>
      </c>
      <c r="R88" s="35"/>
      <c r="S88" s="35"/>
      <c r="T88" s="35"/>
      <c r="U88" s="35"/>
      <c r="V88" s="35"/>
      <c r="W88" s="35"/>
      <c r="X88" s="35"/>
      <c r="Y88" s="35"/>
    </row>
    <row r="89" spans="1:25" s="9" customFormat="1" ht="15.75" x14ac:dyDescent="0.25">
      <c r="A89" s="40" t="s">
        <v>71</v>
      </c>
      <c r="B89" s="40" t="s">
        <v>111</v>
      </c>
      <c r="C89" s="40" t="s">
        <v>112</v>
      </c>
      <c r="D89" s="35" t="s">
        <v>121</v>
      </c>
      <c r="E89" s="35" t="s">
        <v>186</v>
      </c>
      <c r="F89" s="40" t="s">
        <v>117</v>
      </c>
      <c r="G89" s="35" t="s">
        <v>118</v>
      </c>
      <c r="H89" s="35" t="s">
        <v>119</v>
      </c>
      <c r="I89" s="15">
        <v>0.5</v>
      </c>
      <c r="J89" s="16" t="s">
        <v>120</v>
      </c>
      <c r="K89" s="38" t="s">
        <v>120</v>
      </c>
      <c r="L89" s="15">
        <v>5</v>
      </c>
      <c r="M89" s="15">
        <v>2017</v>
      </c>
      <c r="N89" s="10"/>
      <c r="O89" s="11">
        <v>122</v>
      </c>
      <c r="P89" s="11">
        <v>32</v>
      </c>
      <c r="Q89" s="10" t="s">
        <v>523</v>
      </c>
      <c r="R89" s="35"/>
      <c r="S89" s="35"/>
      <c r="T89" s="35"/>
      <c r="U89" s="35"/>
      <c r="V89" s="35"/>
      <c r="W89" s="35"/>
      <c r="X89" s="35"/>
      <c r="Y89" s="35"/>
    </row>
    <row r="90" spans="1:25" s="9" customFormat="1" ht="15.75" x14ac:dyDescent="0.25">
      <c r="A90" s="40" t="s">
        <v>71</v>
      </c>
      <c r="B90" s="40" t="s">
        <v>111</v>
      </c>
      <c r="C90" s="40" t="s">
        <v>112</v>
      </c>
      <c r="D90" s="35" t="s">
        <v>121</v>
      </c>
      <c r="E90" s="35" t="s">
        <v>187</v>
      </c>
      <c r="F90" s="40" t="s">
        <v>117</v>
      </c>
      <c r="G90" s="35" t="s">
        <v>118</v>
      </c>
      <c r="H90" s="35" t="s">
        <v>119</v>
      </c>
      <c r="I90" s="15">
        <v>0.5</v>
      </c>
      <c r="J90" s="16" t="s">
        <v>120</v>
      </c>
      <c r="K90" s="38" t="s">
        <v>120</v>
      </c>
      <c r="L90" s="15">
        <v>5</v>
      </c>
      <c r="M90" s="15">
        <v>2017</v>
      </c>
      <c r="N90" s="10"/>
      <c r="O90" s="11">
        <v>117</v>
      </c>
      <c r="P90" s="11">
        <v>37</v>
      </c>
      <c r="Q90" s="10" t="s">
        <v>523</v>
      </c>
      <c r="R90" s="35"/>
      <c r="S90" s="35"/>
      <c r="T90" s="35"/>
      <c r="U90" s="35"/>
      <c r="V90" s="35"/>
      <c r="W90" s="35"/>
      <c r="X90" s="35"/>
      <c r="Y90" s="35"/>
    </row>
    <row r="91" spans="1:25" s="9" customFormat="1" ht="15.75" x14ac:dyDescent="0.25">
      <c r="A91" s="40" t="s">
        <v>71</v>
      </c>
      <c r="B91" s="40" t="s">
        <v>111</v>
      </c>
      <c r="C91" s="40" t="s">
        <v>112</v>
      </c>
      <c r="D91" s="35" t="s">
        <v>121</v>
      </c>
      <c r="E91" s="35" t="s">
        <v>156</v>
      </c>
      <c r="F91" s="40" t="s">
        <v>117</v>
      </c>
      <c r="G91" s="35" t="s">
        <v>157</v>
      </c>
      <c r="H91" s="35" t="s">
        <v>119</v>
      </c>
      <c r="I91" s="15">
        <v>5</v>
      </c>
      <c r="J91" s="16" t="s">
        <v>120</v>
      </c>
      <c r="K91" s="38" t="s">
        <v>120</v>
      </c>
      <c r="L91" s="15">
        <v>5</v>
      </c>
      <c r="M91" s="15">
        <v>2017</v>
      </c>
      <c r="N91" s="10"/>
      <c r="O91" s="11">
        <v>103</v>
      </c>
      <c r="P91" s="11">
        <v>51</v>
      </c>
      <c r="Q91" s="10" t="s">
        <v>523</v>
      </c>
      <c r="R91" s="35"/>
      <c r="S91" s="35"/>
      <c r="T91" s="35"/>
      <c r="U91" s="35"/>
      <c r="V91" s="35"/>
      <c r="W91" s="35"/>
      <c r="X91" s="35"/>
      <c r="Y91" s="35"/>
    </row>
    <row r="92" spans="1:25" s="9" customFormat="1" ht="15.75" x14ac:dyDescent="0.25">
      <c r="A92" s="35" t="s">
        <v>71</v>
      </c>
      <c r="B92" s="40" t="s">
        <v>111</v>
      </c>
      <c r="C92" s="40" t="s">
        <v>112</v>
      </c>
      <c r="D92" s="35" t="s">
        <v>116</v>
      </c>
      <c r="E92" s="35" t="s">
        <v>154</v>
      </c>
      <c r="F92" s="40" t="s">
        <v>117</v>
      </c>
      <c r="G92" s="35" t="s">
        <v>155</v>
      </c>
      <c r="H92" s="35" t="s">
        <v>119</v>
      </c>
      <c r="I92" s="15">
        <v>0.5</v>
      </c>
      <c r="J92" s="16" t="s">
        <v>120</v>
      </c>
      <c r="K92" s="38" t="s">
        <v>120</v>
      </c>
      <c r="L92" s="15">
        <v>5</v>
      </c>
      <c r="M92" s="15">
        <v>2017</v>
      </c>
      <c r="N92" s="10"/>
      <c r="O92" s="11">
        <v>187</v>
      </c>
      <c r="P92" s="11">
        <v>58</v>
      </c>
      <c r="Q92" s="10" t="s">
        <v>523</v>
      </c>
      <c r="R92" s="35"/>
      <c r="S92" s="35"/>
      <c r="T92" s="35"/>
      <c r="U92" s="35"/>
      <c r="V92" s="35"/>
      <c r="W92" s="35"/>
      <c r="X92" s="35"/>
      <c r="Y92" s="35"/>
    </row>
    <row r="93" spans="1:25" s="9" customFormat="1" ht="15.75" x14ac:dyDescent="0.25">
      <c r="A93" s="35" t="s">
        <v>71</v>
      </c>
      <c r="B93" s="40" t="s">
        <v>111</v>
      </c>
      <c r="C93" s="40" t="s">
        <v>112</v>
      </c>
      <c r="D93" s="35" t="s">
        <v>132</v>
      </c>
      <c r="E93" s="35" t="s">
        <v>160</v>
      </c>
      <c r="F93" s="40" t="s">
        <v>117</v>
      </c>
      <c r="G93" s="35" t="s">
        <v>134</v>
      </c>
      <c r="H93" s="35" t="s">
        <v>119</v>
      </c>
      <c r="I93" s="15">
        <v>4.45</v>
      </c>
      <c r="J93" s="16" t="s">
        <v>120</v>
      </c>
      <c r="K93" s="38">
        <v>825000</v>
      </c>
      <c r="L93" s="15">
        <v>5</v>
      </c>
      <c r="M93" s="15">
        <v>2017</v>
      </c>
      <c r="N93" s="10" t="s">
        <v>143</v>
      </c>
      <c r="O93" s="11">
        <f>613+93</f>
        <v>706</v>
      </c>
      <c r="P93" s="11">
        <f>327+173</f>
        <v>500</v>
      </c>
      <c r="Q93" s="10" t="s">
        <v>523</v>
      </c>
      <c r="R93" s="35" t="s">
        <v>74</v>
      </c>
      <c r="S93" s="35"/>
      <c r="T93" s="35"/>
      <c r="U93" s="35"/>
      <c r="V93" s="35"/>
      <c r="W93" s="35"/>
      <c r="X93" s="35"/>
      <c r="Y93" s="35"/>
    </row>
    <row r="94" spans="1:25" s="12" customFormat="1" ht="15.75" x14ac:dyDescent="0.25">
      <c r="A94" s="36" t="s">
        <v>71</v>
      </c>
      <c r="B94" s="41" t="s">
        <v>111</v>
      </c>
      <c r="C94" s="41" t="s">
        <v>112</v>
      </c>
      <c r="D94" s="36" t="s">
        <v>121</v>
      </c>
      <c r="E94" s="36" t="s">
        <v>382</v>
      </c>
      <c r="F94" s="41" t="s">
        <v>137</v>
      </c>
      <c r="G94" s="36" t="s">
        <v>383</v>
      </c>
      <c r="H94" s="36" t="s">
        <v>130</v>
      </c>
      <c r="I94" s="18" t="s">
        <v>120</v>
      </c>
      <c r="J94" s="19">
        <v>2.5000000000000001E-3</v>
      </c>
      <c r="K94" s="39" t="s">
        <v>120</v>
      </c>
      <c r="L94" s="18" t="s">
        <v>120</v>
      </c>
      <c r="M94" s="21">
        <v>43101</v>
      </c>
      <c r="N94" s="13" t="s">
        <v>143</v>
      </c>
      <c r="O94" s="14">
        <f>314+9</f>
        <v>323</v>
      </c>
      <c r="P94" s="14">
        <f>274+7</f>
        <v>281</v>
      </c>
      <c r="Q94" s="13" t="s">
        <v>523</v>
      </c>
      <c r="R94" s="36" t="s">
        <v>74</v>
      </c>
      <c r="S94" s="36"/>
      <c r="T94" s="36"/>
      <c r="U94" s="36"/>
      <c r="V94" s="36"/>
      <c r="W94" s="36"/>
      <c r="X94" s="36"/>
      <c r="Y94" s="36"/>
    </row>
    <row r="95" spans="1:25" s="9" customFormat="1" ht="15.75" x14ac:dyDescent="0.25">
      <c r="A95" s="35" t="s">
        <v>75</v>
      </c>
      <c r="B95" s="35" t="s">
        <v>106</v>
      </c>
      <c r="C95" s="35" t="s">
        <v>107</v>
      </c>
      <c r="D95" s="35" t="s">
        <v>132</v>
      </c>
      <c r="E95" s="35" t="s">
        <v>235</v>
      </c>
      <c r="F95" s="40" t="s">
        <v>117</v>
      </c>
      <c r="G95" s="35" t="s">
        <v>127</v>
      </c>
      <c r="H95" s="35" t="s">
        <v>130</v>
      </c>
      <c r="I95" s="15">
        <v>5.5</v>
      </c>
      <c r="J95" s="16" t="s">
        <v>120</v>
      </c>
      <c r="K95" s="38" t="s">
        <v>120</v>
      </c>
      <c r="L95" s="15" t="s">
        <v>191</v>
      </c>
      <c r="M95" s="15">
        <v>2017</v>
      </c>
      <c r="N95" s="10" t="s">
        <v>143</v>
      </c>
      <c r="O95" s="11">
        <f>1335+5</f>
        <v>1340</v>
      </c>
      <c r="P95" s="11">
        <f>1070+3</f>
        <v>1073</v>
      </c>
      <c r="Q95" s="10" t="s">
        <v>523</v>
      </c>
      <c r="R95" s="35" t="s">
        <v>31</v>
      </c>
      <c r="S95" s="35"/>
      <c r="T95" s="35"/>
      <c r="U95" s="35"/>
      <c r="V95" s="35"/>
      <c r="W95" s="35"/>
      <c r="X95" s="35"/>
      <c r="Y95" s="35"/>
    </row>
    <row r="96" spans="1:25" s="9" customFormat="1" ht="15.75" x14ac:dyDescent="0.25">
      <c r="A96" s="35" t="s">
        <v>77</v>
      </c>
      <c r="B96" s="35" t="s">
        <v>104</v>
      </c>
      <c r="C96" s="35" t="s">
        <v>91</v>
      </c>
      <c r="D96" s="35" t="s">
        <v>116</v>
      </c>
      <c r="E96" s="35" t="s">
        <v>485</v>
      </c>
      <c r="F96" s="40" t="s">
        <v>182</v>
      </c>
      <c r="G96" s="35" t="s">
        <v>509</v>
      </c>
      <c r="H96" s="35" t="s">
        <v>120</v>
      </c>
      <c r="I96" s="15" t="s">
        <v>120</v>
      </c>
      <c r="J96" s="16" t="s">
        <v>120</v>
      </c>
      <c r="K96" s="38">
        <v>5750000</v>
      </c>
      <c r="L96" s="15">
        <v>30</v>
      </c>
      <c r="M96" s="15">
        <v>2017</v>
      </c>
      <c r="N96" s="10"/>
      <c r="O96" s="11">
        <v>817</v>
      </c>
      <c r="P96" s="11">
        <v>296</v>
      </c>
      <c r="Q96" s="10" t="s">
        <v>523</v>
      </c>
      <c r="R96" s="35"/>
      <c r="S96" s="35"/>
      <c r="T96" s="35"/>
      <c r="U96" s="35"/>
      <c r="V96" s="35"/>
      <c r="W96" s="35"/>
      <c r="X96" s="35"/>
      <c r="Y96" s="35"/>
    </row>
    <row r="97" spans="1:25" s="9" customFormat="1" ht="15.75" x14ac:dyDescent="0.25">
      <c r="A97" s="35" t="s">
        <v>77</v>
      </c>
      <c r="B97" s="35" t="s">
        <v>104</v>
      </c>
      <c r="C97" s="35" t="s">
        <v>91</v>
      </c>
      <c r="D97" s="35" t="s">
        <v>132</v>
      </c>
      <c r="E97" s="35" t="s">
        <v>215</v>
      </c>
      <c r="F97" s="40" t="s">
        <v>182</v>
      </c>
      <c r="G97" s="35" t="s">
        <v>216</v>
      </c>
      <c r="H97" s="35" t="s">
        <v>120</v>
      </c>
      <c r="I97" s="15" t="s">
        <v>120</v>
      </c>
      <c r="J97" s="16" t="s">
        <v>120</v>
      </c>
      <c r="K97" s="38">
        <v>52138694</v>
      </c>
      <c r="L97" s="15">
        <v>37</v>
      </c>
      <c r="M97" s="15">
        <v>2017</v>
      </c>
      <c r="N97" s="10" t="s">
        <v>143</v>
      </c>
      <c r="O97" s="11">
        <f>2713+2</f>
        <v>2715</v>
      </c>
      <c r="P97" s="11">
        <f>3097+6</f>
        <v>3103</v>
      </c>
      <c r="Q97" s="10" t="s">
        <v>522</v>
      </c>
      <c r="R97" s="35" t="s">
        <v>37</v>
      </c>
      <c r="S97" s="35"/>
      <c r="T97" s="35"/>
      <c r="U97" s="35"/>
      <c r="V97" s="35"/>
      <c r="W97" s="35"/>
      <c r="X97" s="35"/>
      <c r="Y97" s="35"/>
    </row>
    <row r="98" spans="1:25" s="9" customFormat="1" ht="15" customHeight="1" x14ac:dyDescent="0.25">
      <c r="A98" s="35" t="s">
        <v>77</v>
      </c>
      <c r="B98" s="35" t="s">
        <v>104</v>
      </c>
      <c r="C98" s="35" t="s">
        <v>91</v>
      </c>
      <c r="D98" s="35" t="s">
        <v>132</v>
      </c>
      <c r="E98" s="35" t="s">
        <v>212</v>
      </c>
      <c r="F98" s="40" t="s">
        <v>117</v>
      </c>
      <c r="G98" s="35" t="s">
        <v>213</v>
      </c>
      <c r="H98" s="35" t="s">
        <v>214</v>
      </c>
      <c r="I98" s="15">
        <v>6</v>
      </c>
      <c r="J98" s="16" t="s">
        <v>120</v>
      </c>
      <c r="K98" s="38">
        <v>10400000</v>
      </c>
      <c r="L98" s="15" t="s">
        <v>191</v>
      </c>
      <c r="M98" s="15">
        <v>2018</v>
      </c>
      <c r="N98" s="10" t="s">
        <v>143</v>
      </c>
      <c r="O98" s="11">
        <f>1960+24</f>
        <v>1984</v>
      </c>
      <c r="P98" s="11">
        <f>1993+32</f>
        <v>2025</v>
      </c>
      <c r="Q98" s="10" t="s">
        <v>522</v>
      </c>
      <c r="R98" s="35" t="s">
        <v>83</v>
      </c>
      <c r="S98" s="35"/>
      <c r="T98" s="35"/>
      <c r="U98" s="35"/>
      <c r="V98" s="35"/>
      <c r="W98" s="35"/>
      <c r="X98" s="35"/>
      <c r="Y98" s="35"/>
    </row>
    <row r="99" spans="1:25" s="9" customFormat="1" ht="15.75" x14ac:dyDescent="0.25">
      <c r="A99" s="35" t="s">
        <v>77</v>
      </c>
      <c r="B99" s="35" t="s">
        <v>104</v>
      </c>
      <c r="C99" s="35" t="s">
        <v>91</v>
      </c>
      <c r="D99" s="35" t="s">
        <v>135</v>
      </c>
      <c r="E99" s="35" t="s">
        <v>257</v>
      </c>
      <c r="F99" s="40" t="s">
        <v>117</v>
      </c>
      <c r="G99" s="35" t="s">
        <v>141</v>
      </c>
      <c r="H99" s="35" t="s">
        <v>119</v>
      </c>
      <c r="I99" s="15">
        <v>1.3</v>
      </c>
      <c r="J99" s="16" t="s">
        <v>120</v>
      </c>
      <c r="K99" s="38" t="s">
        <v>120</v>
      </c>
      <c r="L99" s="15">
        <v>5</v>
      </c>
      <c r="M99" s="15">
        <v>2017</v>
      </c>
      <c r="N99" s="10"/>
      <c r="O99" s="11">
        <v>347</v>
      </c>
      <c r="P99" s="11">
        <v>72</v>
      </c>
      <c r="Q99" s="10" t="s">
        <v>523</v>
      </c>
      <c r="R99" s="35"/>
      <c r="S99" s="35"/>
      <c r="T99" s="35"/>
      <c r="U99" s="35"/>
      <c r="V99" s="35"/>
      <c r="W99" s="35"/>
      <c r="X99" s="35"/>
      <c r="Y99" s="35"/>
    </row>
    <row r="100" spans="1:25" s="9" customFormat="1" ht="15" customHeight="1" x14ac:dyDescent="0.25">
      <c r="A100" s="35" t="s">
        <v>77</v>
      </c>
      <c r="B100" s="35" t="s">
        <v>104</v>
      </c>
      <c r="C100" s="35" t="s">
        <v>91</v>
      </c>
      <c r="D100" s="35" t="s">
        <v>132</v>
      </c>
      <c r="E100" s="35" t="s">
        <v>258</v>
      </c>
      <c r="F100" s="40" t="s">
        <v>117</v>
      </c>
      <c r="G100" s="35" t="s">
        <v>171</v>
      </c>
      <c r="H100" s="35" t="s">
        <v>119</v>
      </c>
      <c r="I100" s="15">
        <v>7</v>
      </c>
      <c r="J100" s="16" t="s">
        <v>120</v>
      </c>
      <c r="K100" s="38">
        <v>915000</v>
      </c>
      <c r="L100" s="15">
        <v>8</v>
      </c>
      <c r="M100" s="15">
        <v>2017</v>
      </c>
      <c r="N100" s="10" t="s">
        <v>143</v>
      </c>
      <c r="O100" s="11">
        <f>1+856</f>
        <v>857</v>
      </c>
      <c r="P100" s="11">
        <f>3+195</f>
        <v>198</v>
      </c>
      <c r="Q100" s="10" t="s">
        <v>523</v>
      </c>
      <c r="R100" s="35" t="s">
        <v>48</v>
      </c>
      <c r="S100" s="35"/>
      <c r="T100" s="35"/>
      <c r="U100" s="35"/>
      <c r="V100" s="35"/>
      <c r="W100" s="35"/>
      <c r="X100" s="35"/>
      <c r="Y100" s="35"/>
    </row>
    <row r="101" spans="1:25" s="9" customFormat="1" ht="15.75" x14ac:dyDescent="0.25">
      <c r="A101" s="35" t="s">
        <v>58</v>
      </c>
      <c r="B101" s="35" t="s">
        <v>108</v>
      </c>
      <c r="C101" s="35" t="s">
        <v>69</v>
      </c>
      <c r="D101" s="35" t="s">
        <v>132</v>
      </c>
      <c r="E101" s="35" t="s">
        <v>329</v>
      </c>
      <c r="F101" s="40" t="s">
        <v>162</v>
      </c>
      <c r="G101" s="35" t="s">
        <v>330</v>
      </c>
      <c r="H101" s="35" t="s">
        <v>120</v>
      </c>
      <c r="I101" s="15">
        <v>0.5</v>
      </c>
      <c r="J101" s="16" t="s">
        <v>120</v>
      </c>
      <c r="K101" s="38">
        <v>24519632</v>
      </c>
      <c r="L101" s="15" t="s">
        <v>331</v>
      </c>
      <c r="M101" s="15">
        <v>2017</v>
      </c>
      <c r="N101" s="10" t="s">
        <v>143</v>
      </c>
      <c r="O101" s="11">
        <f>558+0+4</f>
        <v>562</v>
      </c>
      <c r="P101" s="11">
        <f>1377+5+45</f>
        <v>1427</v>
      </c>
      <c r="Q101" s="10" t="s">
        <v>522</v>
      </c>
      <c r="R101" s="35" t="s">
        <v>92</v>
      </c>
      <c r="S101" s="35" t="s">
        <v>93</v>
      </c>
      <c r="T101" s="35"/>
      <c r="U101" s="35"/>
      <c r="V101" s="35"/>
      <c r="W101" s="35"/>
      <c r="X101" s="35"/>
      <c r="Y101" s="35"/>
    </row>
    <row r="102" spans="1:25" s="9" customFormat="1" ht="15.75" x14ac:dyDescent="0.25">
      <c r="A102" s="35" t="s">
        <v>70</v>
      </c>
      <c r="B102" s="35" t="s">
        <v>103</v>
      </c>
      <c r="C102" s="35" t="s">
        <v>78</v>
      </c>
      <c r="D102" s="35" t="s">
        <v>121</v>
      </c>
      <c r="E102" s="35" t="s">
        <v>297</v>
      </c>
      <c r="F102" s="40" t="s">
        <v>117</v>
      </c>
      <c r="G102" s="35" t="s">
        <v>298</v>
      </c>
      <c r="H102" s="35" t="s">
        <v>520</v>
      </c>
      <c r="I102" s="15">
        <v>8</v>
      </c>
      <c r="J102" s="16" t="s">
        <v>120</v>
      </c>
      <c r="K102" s="38" t="s">
        <v>120</v>
      </c>
      <c r="L102" s="15">
        <v>5</v>
      </c>
      <c r="M102" s="15">
        <v>2017</v>
      </c>
      <c r="N102" s="10"/>
      <c r="O102" s="11">
        <v>680</v>
      </c>
      <c r="P102" s="11">
        <v>102</v>
      </c>
      <c r="Q102" s="10" t="s">
        <v>523</v>
      </c>
      <c r="R102" s="35"/>
      <c r="S102" s="35"/>
      <c r="T102" s="35"/>
      <c r="U102" s="35"/>
      <c r="V102" s="35"/>
      <c r="W102" s="35"/>
      <c r="X102" s="35"/>
      <c r="Y102" s="35"/>
    </row>
    <row r="103" spans="1:25" s="9" customFormat="1" ht="15.75" x14ac:dyDescent="0.25">
      <c r="A103" s="35" t="s">
        <v>70</v>
      </c>
      <c r="B103" s="35" t="s">
        <v>103</v>
      </c>
      <c r="C103" s="35" t="s">
        <v>78</v>
      </c>
      <c r="D103" s="35" t="s">
        <v>116</v>
      </c>
      <c r="E103" s="35" t="s">
        <v>332</v>
      </c>
      <c r="F103" s="40" t="s">
        <v>117</v>
      </c>
      <c r="G103" s="35" t="s">
        <v>298</v>
      </c>
      <c r="H103" s="35" t="s">
        <v>130</v>
      </c>
      <c r="I103" s="15">
        <v>3.4</v>
      </c>
      <c r="J103" s="16" t="s">
        <v>120</v>
      </c>
      <c r="K103" s="38" t="s">
        <v>120</v>
      </c>
      <c r="L103" s="15" t="s">
        <v>191</v>
      </c>
      <c r="M103" s="15">
        <v>2017</v>
      </c>
      <c r="N103" s="10"/>
      <c r="O103" s="11">
        <v>248</v>
      </c>
      <c r="P103" s="11">
        <v>127</v>
      </c>
      <c r="Q103" s="10" t="s">
        <v>523</v>
      </c>
      <c r="R103" s="35"/>
      <c r="S103" s="35"/>
      <c r="T103" s="35"/>
      <c r="U103" s="35"/>
      <c r="V103" s="35"/>
      <c r="W103" s="35"/>
      <c r="X103" s="35"/>
      <c r="Y103" s="35"/>
    </row>
    <row r="104" spans="1:25" s="9" customFormat="1" ht="15.75" x14ac:dyDescent="0.25">
      <c r="A104" s="35" t="s">
        <v>70</v>
      </c>
      <c r="B104" s="35" t="s">
        <v>103</v>
      </c>
      <c r="C104" s="35" t="s">
        <v>78</v>
      </c>
      <c r="D104" s="35" t="s">
        <v>121</v>
      </c>
      <c r="E104" s="35" t="s">
        <v>333</v>
      </c>
      <c r="F104" s="40" t="s">
        <v>117</v>
      </c>
      <c r="G104" s="35" t="s">
        <v>298</v>
      </c>
      <c r="H104" s="35" t="s">
        <v>130</v>
      </c>
      <c r="I104" s="15">
        <v>1.98</v>
      </c>
      <c r="J104" s="16" t="s">
        <v>120</v>
      </c>
      <c r="K104" s="38" t="s">
        <v>120</v>
      </c>
      <c r="L104" s="15" t="s">
        <v>191</v>
      </c>
      <c r="M104" s="15">
        <v>2017</v>
      </c>
      <c r="N104" s="10"/>
      <c r="O104" s="11">
        <v>314</v>
      </c>
      <c r="P104" s="11">
        <v>89</v>
      </c>
      <c r="Q104" s="10" t="s">
        <v>523</v>
      </c>
      <c r="R104" s="35"/>
      <c r="S104" s="35"/>
      <c r="T104" s="35"/>
      <c r="U104" s="35"/>
      <c r="V104" s="35"/>
      <c r="W104" s="35"/>
      <c r="X104" s="35"/>
      <c r="Y104" s="35"/>
    </row>
    <row r="105" spans="1:25" s="9" customFormat="1" ht="15.75" x14ac:dyDescent="0.25">
      <c r="A105" s="35" t="s">
        <v>70</v>
      </c>
      <c r="B105" s="35" t="s">
        <v>103</v>
      </c>
      <c r="C105" s="35" t="s">
        <v>78</v>
      </c>
      <c r="D105" s="35" t="s">
        <v>132</v>
      </c>
      <c r="E105" s="35" t="s">
        <v>334</v>
      </c>
      <c r="F105" s="40" t="s">
        <v>117</v>
      </c>
      <c r="G105" s="35" t="s">
        <v>171</v>
      </c>
      <c r="H105" s="35" t="s">
        <v>119</v>
      </c>
      <c r="I105" s="15">
        <v>5.04</v>
      </c>
      <c r="J105" s="16" t="s">
        <v>120</v>
      </c>
      <c r="K105" s="38">
        <v>7344295</v>
      </c>
      <c r="L105" s="15">
        <v>10</v>
      </c>
      <c r="M105" s="15">
        <v>2017</v>
      </c>
      <c r="N105" s="10" t="s">
        <v>143</v>
      </c>
      <c r="O105" s="11">
        <f>3+6882</f>
        <v>6885</v>
      </c>
      <c r="P105" s="11">
        <f>3+2115</f>
        <v>2118</v>
      </c>
      <c r="Q105" s="10" t="s">
        <v>523</v>
      </c>
      <c r="R105" s="35" t="s">
        <v>41</v>
      </c>
      <c r="S105" s="35"/>
      <c r="T105" s="35"/>
      <c r="U105" s="35"/>
      <c r="V105" s="35"/>
      <c r="W105" s="35"/>
      <c r="X105" s="35"/>
      <c r="Y105" s="35"/>
    </row>
    <row r="106" spans="1:25" s="9" customFormat="1" ht="15.75" x14ac:dyDescent="0.25">
      <c r="A106" s="35" t="s">
        <v>70</v>
      </c>
      <c r="B106" s="35" t="s">
        <v>103</v>
      </c>
      <c r="C106" s="35" t="s">
        <v>78</v>
      </c>
      <c r="D106" s="35" t="s">
        <v>132</v>
      </c>
      <c r="E106" s="35" t="s">
        <v>299</v>
      </c>
      <c r="F106" s="40" t="s">
        <v>117</v>
      </c>
      <c r="G106" s="35" t="s">
        <v>213</v>
      </c>
      <c r="H106" s="35" t="s">
        <v>214</v>
      </c>
      <c r="I106" s="15">
        <v>4.82</v>
      </c>
      <c r="J106" s="16" t="s">
        <v>120</v>
      </c>
      <c r="K106" s="38">
        <v>5119607</v>
      </c>
      <c r="L106" s="15" t="s">
        <v>191</v>
      </c>
      <c r="M106" s="15">
        <v>2018</v>
      </c>
      <c r="N106" s="10"/>
      <c r="O106" s="11">
        <v>4068</v>
      </c>
      <c r="P106" s="11">
        <v>2036</v>
      </c>
      <c r="Q106" s="10" t="s">
        <v>523</v>
      </c>
      <c r="R106" s="35"/>
      <c r="S106" s="35"/>
      <c r="T106" s="35"/>
      <c r="U106" s="35"/>
      <c r="V106" s="35"/>
      <c r="W106" s="35"/>
      <c r="X106" s="35"/>
      <c r="Y106" s="35"/>
    </row>
    <row r="107" spans="1:25" s="9" customFormat="1" ht="15.75" x14ac:dyDescent="0.25">
      <c r="A107" s="35" t="s">
        <v>70</v>
      </c>
      <c r="B107" s="35" t="s">
        <v>103</v>
      </c>
      <c r="C107" s="35" t="s">
        <v>78</v>
      </c>
      <c r="D107" s="35" t="s">
        <v>121</v>
      </c>
      <c r="E107" s="35" t="s">
        <v>300</v>
      </c>
      <c r="F107" s="40" t="s">
        <v>117</v>
      </c>
      <c r="G107" s="35" t="s">
        <v>127</v>
      </c>
      <c r="H107" s="35" t="s">
        <v>119</v>
      </c>
      <c r="I107" s="15">
        <v>5</v>
      </c>
      <c r="J107" s="16" t="s">
        <v>120</v>
      </c>
      <c r="K107" s="38" t="s">
        <v>120</v>
      </c>
      <c r="L107" s="15">
        <v>4</v>
      </c>
      <c r="M107" s="15">
        <v>2017</v>
      </c>
      <c r="N107" s="10"/>
      <c r="O107" s="11">
        <v>91</v>
      </c>
      <c r="P107" s="11">
        <v>60</v>
      </c>
      <c r="Q107" s="10" t="s">
        <v>523</v>
      </c>
      <c r="R107" s="35"/>
      <c r="S107" s="35"/>
      <c r="T107" s="35"/>
      <c r="U107" s="35"/>
      <c r="V107" s="35"/>
      <c r="W107" s="35"/>
      <c r="X107" s="35"/>
      <c r="Y107" s="35"/>
    </row>
    <row r="108" spans="1:25" s="9" customFormat="1" ht="15.75" x14ac:dyDescent="0.25">
      <c r="A108" s="35" t="s">
        <v>70</v>
      </c>
      <c r="B108" s="35" t="s">
        <v>103</v>
      </c>
      <c r="C108" s="35" t="s">
        <v>78</v>
      </c>
      <c r="D108" s="35" t="s">
        <v>132</v>
      </c>
      <c r="E108" s="35" t="s">
        <v>301</v>
      </c>
      <c r="F108" s="40" t="s">
        <v>117</v>
      </c>
      <c r="G108" s="35" t="s">
        <v>497</v>
      </c>
      <c r="H108" s="35" t="s">
        <v>130</v>
      </c>
      <c r="I108" s="15">
        <v>9.5</v>
      </c>
      <c r="J108" s="16" t="s">
        <v>120</v>
      </c>
      <c r="K108" s="38" t="s">
        <v>120</v>
      </c>
      <c r="L108" s="15" t="s">
        <v>191</v>
      </c>
      <c r="M108" s="15">
        <v>2017</v>
      </c>
      <c r="N108" s="10"/>
      <c r="O108" s="11">
        <v>1605</v>
      </c>
      <c r="P108" s="11">
        <v>707</v>
      </c>
      <c r="Q108" s="10" t="s">
        <v>523</v>
      </c>
      <c r="R108" s="35"/>
      <c r="S108" s="35"/>
      <c r="T108" s="35"/>
      <c r="U108" s="35"/>
      <c r="V108" s="35"/>
      <c r="W108" s="35"/>
      <c r="X108" s="35"/>
      <c r="Y108" s="35"/>
    </row>
    <row r="109" spans="1:25" s="9" customFormat="1" ht="15.75" x14ac:dyDescent="0.25">
      <c r="A109" s="35" t="s">
        <v>70</v>
      </c>
      <c r="B109" s="35" t="s">
        <v>103</v>
      </c>
      <c r="C109" s="35" t="s">
        <v>78</v>
      </c>
      <c r="D109" s="35" t="s">
        <v>135</v>
      </c>
      <c r="E109" s="35" t="s">
        <v>506</v>
      </c>
      <c r="F109" s="40" t="s">
        <v>147</v>
      </c>
      <c r="G109" s="35" t="s">
        <v>516</v>
      </c>
      <c r="H109" s="35" t="s">
        <v>120</v>
      </c>
      <c r="I109" s="15" t="s">
        <v>120</v>
      </c>
      <c r="J109" s="16" t="s">
        <v>120</v>
      </c>
      <c r="K109" s="38" t="s">
        <v>120</v>
      </c>
      <c r="L109" s="15" t="s">
        <v>120</v>
      </c>
      <c r="M109" s="15" t="s">
        <v>120</v>
      </c>
      <c r="N109" s="10"/>
      <c r="O109" s="11">
        <v>475</v>
      </c>
      <c r="P109" s="11">
        <v>284</v>
      </c>
      <c r="Q109" s="10" t="s">
        <v>523</v>
      </c>
      <c r="R109" s="35"/>
      <c r="S109" s="35"/>
      <c r="T109" s="35"/>
      <c r="U109" s="35"/>
      <c r="V109" s="35"/>
      <c r="W109" s="35"/>
      <c r="X109" s="35"/>
      <c r="Y109" s="35"/>
    </row>
    <row r="110" spans="1:25" s="9" customFormat="1" ht="15.75" x14ac:dyDescent="0.25">
      <c r="A110" s="35" t="s">
        <v>70</v>
      </c>
      <c r="B110" s="35" t="s">
        <v>103</v>
      </c>
      <c r="C110" s="35" t="s">
        <v>78</v>
      </c>
      <c r="D110" s="35" t="s">
        <v>135</v>
      </c>
      <c r="E110" s="35" t="s">
        <v>506</v>
      </c>
      <c r="F110" s="40" t="s">
        <v>147</v>
      </c>
      <c r="G110" s="35" t="s">
        <v>507</v>
      </c>
      <c r="H110" s="35" t="s">
        <v>120</v>
      </c>
      <c r="I110" s="15" t="s">
        <v>120</v>
      </c>
      <c r="J110" s="16" t="s">
        <v>120</v>
      </c>
      <c r="K110" s="38" t="s">
        <v>120</v>
      </c>
      <c r="L110" s="15" t="s">
        <v>120</v>
      </c>
      <c r="M110" s="15" t="s">
        <v>120</v>
      </c>
      <c r="N110" s="10"/>
      <c r="O110" s="11">
        <v>473</v>
      </c>
      <c r="P110" s="11">
        <v>287</v>
      </c>
      <c r="Q110" s="10" t="s">
        <v>523</v>
      </c>
      <c r="R110" s="35"/>
      <c r="S110" s="35"/>
      <c r="T110" s="35"/>
      <c r="U110" s="35"/>
      <c r="V110" s="35"/>
      <c r="W110" s="35"/>
      <c r="X110" s="35"/>
      <c r="Y110" s="35"/>
    </row>
    <row r="111" spans="1:25" s="9" customFormat="1" ht="15.75" x14ac:dyDescent="0.25">
      <c r="A111" s="35" t="s">
        <v>70</v>
      </c>
      <c r="B111" s="35" t="s">
        <v>103</v>
      </c>
      <c r="C111" s="35" t="s">
        <v>78</v>
      </c>
      <c r="D111" s="35" t="s">
        <v>135</v>
      </c>
      <c r="E111" s="35" t="s">
        <v>487</v>
      </c>
      <c r="F111" s="40" t="s">
        <v>151</v>
      </c>
      <c r="G111" s="35" t="s">
        <v>488</v>
      </c>
      <c r="H111" s="35" t="s">
        <v>120</v>
      </c>
      <c r="I111" s="15" t="s">
        <v>120</v>
      </c>
      <c r="J111" s="16" t="s">
        <v>120</v>
      </c>
      <c r="K111" s="38" t="s">
        <v>120</v>
      </c>
      <c r="L111" s="15" t="s">
        <v>120</v>
      </c>
      <c r="M111" s="15" t="s">
        <v>120</v>
      </c>
      <c r="N111" s="10"/>
      <c r="O111" s="11">
        <v>22</v>
      </c>
      <c r="P111" s="11">
        <v>40</v>
      </c>
      <c r="Q111" s="10" t="s">
        <v>522</v>
      </c>
      <c r="R111" s="35"/>
      <c r="S111" s="35"/>
      <c r="T111" s="35"/>
      <c r="U111" s="35"/>
      <c r="V111" s="35"/>
      <c r="W111" s="35"/>
      <c r="X111" s="35"/>
      <c r="Y111" s="35"/>
    </row>
    <row r="112" spans="1:25" s="9" customFormat="1" ht="15.75" x14ac:dyDescent="0.25">
      <c r="A112" s="35" t="s">
        <v>79</v>
      </c>
      <c r="B112" s="35" t="s">
        <v>111</v>
      </c>
      <c r="C112" s="35" t="s">
        <v>112</v>
      </c>
      <c r="D112" s="35" t="s">
        <v>121</v>
      </c>
      <c r="E112" s="35" t="s">
        <v>335</v>
      </c>
      <c r="F112" s="40" t="s">
        <v>117</v>
      </c>
      <c r="G112" s="35" t="s">
        <v>336</v>
      </c>
      <c r="H112" s="35" t="s">
        <v>119</v>
      </c>
      <c r="I112" s="15">
        <v>2.2999999999999998</v>
      </c>
      <c r="J112" s="25" t="s">
        <v>120</v>
      </c>
      <c r="K112" s="38" t="s">
        <v>120</v>
      </c>
      <c r="L112" s="15">
        <v>5</v>
      </c>
      <c r="M112" s="17">
        <v>2017</v>
      </c>
      <c r="N112" s="10"/>
      <c r="O112" s="11">
        <v>32</v>
      </c>
      <c r="P112" s="11">
        <v>6</v>
      </c>
      <c r="Q112" s="10" t="s">
        <v>523</v>
      </c>
      <c r="R112" s="35"/>
      <c r="S112" s="35"/>
      <c r="T112" s="35"/>
      <c r="U112" s="35"/>
      <c r="V112" s="35"/>
      <c r="W112" s="35"/>
      <c r="X112" s="35"/>
      <c r="Y112" s="35"/>
    </row>
    <row r="113" spans="1:25" s="9" customFormat="1" ht="15.75" x14ac:dyDescent="0.25">
      <c r="A113" s="35" t="s">
        <v>79</v>
      </c>
      <c r="B113" s="35" t="s">
        <v>111</v>
      </c>
      <c r="C113" s="35" t="s">
        <v>112</v>
      </c>
      <c r="D113" s="35" t="s">
        <v>132</v>
      </c>
      <c r="E113" s="35" t="s">
        <v>259</v>
      </c>
      <c r="F113" s="40" t="s">
        <v>117</v>
      </c>
      <c r="G113" s="35" t="s">
        <v>127</v>
      </c>
      <c r="H113" s="35" t="s">
        <v>119</v>
      </c>
      <c r="I113" s="15">
        <v>4.9000000000000004</v>
      </c>
      <c r="J113" s="16" t="s">
        <v>120</v>
      </c>
      <c r="K113" s="38" t="s">
        <v>120</v>
      </c>
      <c r="L113" s="15" t="s">
        <v>191</v>
      </c>
      <c r="M113" s="15">
        <v>2017</v>
      </c>
      <c r="N113" s="10"/>
      <c r="O113" s="11">
        <v>2611</v>
      </c>
      <c r="P113" s="11">
        <v>937</v>
      </c>
      <c r="Q113" s="10" t="s">
        <v>523</v>
      </c>
      <c r="R113" s="35"/>
      <c r="S113" s="35"/>
      <c r="T113" s="35"/>
      <c r="U113" s="35"/>
      <c r="V113" s="35"/>
      <c r="W113" s="35"/>
      <c r="X113" s="35"/>
      <c r="Y113" s="35"/>
    </row>
    <row r="114" spans="1:25" s="9" customFormat="1" ht="15.75" x14ac:dyDescent="0.25">
      <c r="A114" s="35" t="s">
        <v>79</v>
      </c>
      <c r="B114" s="35" t="s">
        <v>111</v>
      </c>
      <c r="C114" s="35" t="s">
        <v>112</v>
      </c>
      <c r="D114" s="35" t="s">
        <v>116</v>
      </c>
      <c r="E114" s="35" t="s">
        <v>337</v>
      </c>
      <c r="F114" s="40" t="s">
        <v>117</v>
      </c>
      <c r="G114" s="35" t="s">
        <v>127</v>
      </c>
      <c r="H114" s="35" t="s">
        <v>119</v>
      </c>
      <c r="I114" s="15">
        <v>2</v>
      </c>
      <c r="J114" s="16" t="s">
        <v>120</v>
      </c>
      <c r="K114" s="38" t="s">
        <v>120</v>
      </c>
      <c r="L114" s="15">
        <v>5</v>
      </c>
      <c r="M114" s="15">
        <v>2017</v>
      </c>
      <c r="N114" s="10"/>
      <c r="O114" s="11">
        <v>43</v>
      </c>
      <c r="P114" s="11">
        <v>6</v>
      </c>
      <c r="Q114" s="10" t="s">
        <v>523</v>
      </c>
      <c r="R114" s="35"/>
      <c r="S114" s="35"/>
      <c r="T114" s="35"/>
      <c r="U114" s="35"/>
      <c r="V114" s="35"/>
      <c r="W114" s="35"/>
      <c r="X114" s="35"/>
      <c r="Y114" s="35"/>
    </row>
    <row r="115" spans="1:25" s="12" customFormat="1" ht="15.75" x14ac:dyDescent="0.25">
      <c r="A115" s="36" t="s">
        <v>72</v>
      </c>
      <c r="B115" s="36" t="s">
        <v>111</v>
      </c>
      <c r="C115" s="36" t="s">
        <v>112</v>
      </c>
      <c r="D115" s="36" t="s">
        <v>135</v>
      </c>
      <c r="E115" s="36" t="s">
        <v>420</v>
      </c>
      <c r="F115" s="41" t="s">
        <v>137</v>
      </c>
      <c r="G115" s="36" t="s">
        <v>421</v>
      </c>
      <c r="H115" s="36" t="s">
        <v>130</v>
      </c>
      <c r="I115" s="18" t="s">
        <v>120</v>
      </c>
      <c r="J115" s="34">
        <v>3.0000000000000001E-3</v>
      </c>
      <c r="K115" s="39" t="s">
        <v>120</v>
      </c>
      <c r="L115" s="18">
        <v>5</v>
      </c>
      <c r="M115" s="21">
        <v>42917</v>
      </c>
      <c r="N115" s="13"/>
      <c r="O115" s="14">
        <v>205</v>
      </c>
      <c r="P115" s="14">
        <v>260</v>
      </c>
      <c r="Q115" s="13" t="s">
        <v>522</v>
      </c>
      <c r="R115" s="36"/>
      <c r="S115" s="36"/>
      <c r="T115" s="36"/>
      <c r="U115" s="36"/>
      <c r="V115" s="36"/>
      <c r="W115" s="36"/>
      <c r="X115" s="36"/>
      <c r="Y115" s="36"/>
    </row>
    <row r="116" spans="1:25" s="9" customFormat="1" ht="15.75" x14ac:dyDescent="0.25">
      <c r="A116" s="35" t="s">
        <v>26</v>
      </c>
      <c r="B116" s="35" t="s">
        <v>106</v>
      </c>
      <c r="C116" s="35" t="s">
        <v>107</v>
      </c>
      <c r="D116" s="35" t="s">
        <v>135</v>
      </c>
      <c r="E116" s="35" t="s">
        <v>422</v>
      </c>
      <c r="F116" s="40" t="s">
        <v>151</v>
      </c>
      <c r="G116" s="35" t="s">
        <v>152</v>
      </c>
      <c r="H116" s="35" t="s">
        <v>120</v>
      </c>
      <c r="I116" s="15" t="s">
        <v>120</v>
      </c>
      <c r="J116" s="16" t="s">
        <v>120</v>
      </c>
      <c r="K116" s="38" t="s">
        <v>120</v>
      </c>
      <c r="L116" s="15" t="s">
        <v>120</v>
      </c>
      <c r="M116" s="15" t="s">
        <v>120</v>
      </c>
      <c r="N116" s="10"/>
      <c r="O116" s="11">
        <v>30</v>
      </c>
      <c r="P116" s="11">
        <v>52</v>
      </c>
      <c r="Q116" s="10" t="s">
        <v>522</v>
      </c>
      <c r="R116" s="35"/>
      <c r="S116" s="35"/>
      <c r="T116" s="35"/>
      <c r="U116" s="35"/>
      <c r="V116" s="35"/>
      <c r="W116" s="35"/>
      <c r="X116" s="35"/>
      <c r="Y116" s="35"/>
    </row>
    <row r="117" spans="1:25" s="12" customFormat="1" ht="15.75" x14ac:dyDescent="0.25">
      <c r="A117" s="36" t="s">
        <v>84</v>
      </c>
      <c r="B117" s="36" t="s">
        <v>106</v>
      </c>
      <c r="C117" s="36" t="s">
        <v>107</v>
      </c>
      <c r="D117" s="36" t="s">
        <v>116</v>
      </c>
      <c r="E117" s="36" t="s">
        <v>502</v>
      </c>
      <c r="F117" s="41" t="s">
        <v>117</v>
      </c>
      <c r="G117" s="36" t="s">
        <v>118</v>
      </c>
      <c r="H117" s="36" t="s">
        <v>119</v>
      </c>
      <c r="I117" s="18">
        <v>1.5</v>
      </c>
      <c r="J117" s="19" t="s">
        <v>120</v>
      </c>
      <c r="K117" s="39" t="s">
        <v>120</v>
      </c>
      <c r="L117" s="18">
        <v>5</v>
      </c>
      <c r="M117" s="18">
        <v>2017</v>
      </c>
      <c r="N117" s="13"/>
      <c r="O117" s="14">
        <v>27</v>
      </c>
      <c r="P117" s="14">
        <v>17</v>
      </c>
      <c r="Q117" s="13" t="s">
        <v>523</v>
      </c>
      <c r="R117" s="36"/>
      <c r="S117" s="36"/>
      <c r="T117" s="36"/>
      <c r="U117" s="36"/>
      <c r="V117" s="36"/>
      <c r="W117" s="36"/>
      <c r="X117" s="36"/>
      <c r="Y117" s="36"/>
    </row>
    <row r="118" spans="1:25" s="9" customFormat="1" ht="15.75" x14ac:dyDescent="0.25">
      <c r="A118" s="35" t="s">
        <v>30</v>
      </c>
      <c r="B118" s="35" t="s">
        <v>108</v>
      </c>
      <c r="C118" s="35" t="s">
        <v>39</v>
      </c>
      <c r="D118" s="35" t="s">
        <v>132</v>
      </c>
      <c r="E118" s="35" t="s">
        <v>188</v>
      </c>
      <c r="F118" s="40" t="s">
        <v>117</v>
      </c>
      <c r="G118" s="35" t="s">
        <v>134</v>
      </c>
      <c r="H118" s="35" t="s">
        <v>130</v>
      </c>
      <c r="I118" s="15">
        <v>4.8</v>
      </c>
      <c r="J118" s="16" t="s">
        <v>120</v>
      </c>
      <c r="K118" s="38">
        <v>1900000</v>
      </c>
      <c r="L118" s="15">
        <v>10</v>
      </c>
      <c r="M118" s="15">
        <v>2017</v>
      </c>
      <c r="N118" s="10" t="s">
        <v>143</v>
      </c>
      <c r="O118" s="11">
        <f>37+67+1144</f>
        <v>1248</v>
      </c>
      <c r="P118" s="11">
        <f>107+49+1216</f>
        <v>1372</v>
      </c>
      <c r="Q118" s="10" t="s">
        <v>522</v>
      </c>
      <c r="R118" s="35" t="s">
        <v>36</v>
      </c>
      <c r="S118" s="35" t="s">
        <v>44</v>
      </c>
      <c r="T118" s="35"/>
      <c r="U118" s="35"/>
      <c r="V118" s="35"/>
      <c r="W118" s="35"/>
      <c r="X118" s="35"/>
      <c r="Y118" s="35"/>
    </row>
    <row r="119" spans="1:25" s="9" customFormat="1" ht="15.75" x14ac:dyDescent="0.25">
      <c r="A119" s="35" t="s">
        <v>30</v>
      </c>
      <c r="B119" s="35" t="s">
        <v>108</v>
      </c>
      <c r="C119" s="35" t="s">
        <v>39</v>
      </c>
      <c r="D119" s="35" t="s">
        <v>121</v>
      </c>
      <c r="E119" s="35" t="s">
        <v>384</v>
      </c>
      <c r="F119" s="40" t="s">
        <v>117</v>
      </c>
      <c r="G119" s="35" t="s">
        <v>127</v>
      </c>
      <c r="H119" s="35" t="s">
        <v>119</v>
      </c>
      <c r="I119" s="15">
        <v>1.5</v>
      </c>
      <c r="J119" s="16" t="s">
        <v>120</v>
      </c>
      <c r="K119" s="38" t="s">
        <v>120</v>
      </c>
      <c r="L119" s="15">
        <v>5</v>
      </c>
      <c r="M119" s="15">
        <v>2017</v>
      </c>
      <c r="N119" s="10"/>
      <c r="O119" s="11">
        <v>70</v>
      </c>
      <c r="P119" s="11">
        <v>34</v>
      </c>
      <c r="Q119" s="10" t="s">
        <v>523</v>
      </c>
      <c r="R119" s="35"/>
      <c r="S119" s="35"/>
      <c r="T119" s="35"/>
      <c r="U119" s="35"/>
      <c r="V119" s="35"/>
      <c r="W119" s="35"/>
      <c r="X119" s="35"/>
      <c r="Y119" s="35"/>
    </row>
    <row r="120" spans="1:25" s="9" customFormat="1" ht="15.75" x14ac:dyDescent="0.25">
      <c r="A120" s="35" t="s">
        <v>30</v>
      </c>
      <c r="B120" s="35" t="s">
        <v>108</v>
      </c>
      <c r="C120" s="35" t="s">
        <v>39</v>
      </c>
      <c r="D120" s="35" t="s">
        <v>121</v>
      </c>
      <c r="E120" s="35" t="s">
        <v>385</v>
      </c>
      <c r="F120" s="40" t="s">
        <v>117</v>
      </c>
      <c r="G120" s="35" t="s">
        <v>127</v>
      </c>
      <c r="H120" s="35" t="s">
        <v>119</v>
      </c>
      <c r="I120" s="15">
        <v>4</v>
      </c>
      <c r="J120" s="16" t="s">
        <v>120</v>
      </c>
      <c r="K120" s="38" t="s">
        <v>120</v>
      </c>
      <c r="L120" s="15">
        <v>5</v>
      </c>
      <c r="M120" s="15">
        <v>2017</v>
      </c>
      <c r="N120" s="10"/>
      <c r="O120" s="11">
        <v>28</v>
      </c>
      <c r="P120" s="11">
        <v>1</v>
      </c>
      <c r="Q120" s="10" t="s">
        <v>523</v>
      </c>
      <c r="R120" s="35"/>
      <c r="S120" s="35"/>
      <c r="T120" s="35"/>
      <c r="U120" s="35"/>
      <c r="V120" s="35"/>
      <c r="W120" s="35"/>
      <c r="X120" s="35"/>
      <c r="Y120" s="35"/>
    </row>
    <row r="121" spans="1:25" s="9" customFormat="1" ht="15.75" x14ac:dyDescent="0.25">
      <c r="A121" s="35" t="s">
        <v>30</v>
      </c>
      <c r="B121" s="35" t="s">
        <v>108</v>
      </c>
      <c r="C121" s="35" t="s">
        <v>39</v>
      </c>
      <c r="D121" s="35" t="s">
        <v>189</v>
      </c>
      <c r="E121" s="35" t="s">
        <v>500</v>
      </c>
      <c r="F121" s="40" t="s">
        <v>117</v>
      </c>
      <c r="G121" s="35" t="s">
        <v>190</v>
      </c>
      <c r="H121" s="35" t="s">
        <v>519</v>
      </c>
      <c r="I121" s="15">
        <v>2</v>
      </c>
      <c r="J121" s="16" t="s">
        <v>120</v>
      </c>
      <c r="K121" s="38" t="s">
        <v>120</v>
      </c>
      <c r="L121" s="15" t="s">
        <v>191</v>
      </c>
      <c r="M121" s="15">
        <v>2017</v>
      </c>
      <c r="N121" s="10"/>
      <c r="O121" s="11">
        <v>351</v>
      </c>
      <c r="P121" s="11">
        <v>74</v>
      </c>
      <c r="Q121" s="10" t="s">
        <v>523</v>
      </c>
      <c r="R121" s="35"/>
      <c r="S121" s="35"/>
      <c r="T121" s="35"/>
      <c r="U121" s="35"/>
      <c r="V121" s="35"/>
      <c r="W121" s="35"/>
      <c r="X121" s="35"/>
      <c r="Y121" s="35"/>
    </row>
    <row r="122" spans="1:25" s="9" customFormat="1" ht="15.75" x14ac:dyDescent="0.25">
      <c r="A122" s="35" t="s">
        <v>30</v>
      </c>
      <c r="B122" s="35" t="s">
        <v>108</v>
      </c>
      <c r="C122" s="35" t="s">
        <v>39</v>
      </c>
      <c r="D122" s="35" t="s">
        <v>121</v>
      </c>
      <c r="E122" s="35" t="s">
        <v>386</v>
      </c>
      <c r="F122" s="40" t="s">
        <v>117</v>
      </c>
      <c r="G122" s="35" t="s">
        <v>387</v>
      </c>
      <c r="H122" s="35" t="s">
        <v>130</v>
      </c>
      <c r="I122" s="15">
        <v>1</v>
      </c>
      <c r="J122" s="16" t="s">
        <v>120</v>
      </c>
      <c r="K122" s="38" t="s">
        <v>120</v>
      </c>
      <c r="L122" s="18">
        <v>12</v>
      </c>
      <c r="M122" s="15">
        <v>2017</v>
      </c>
      <c r="N122" s="10" t="s">
        <v>143</v>
      </c>
      <c r="O122" s="11">
        <f>42+84</f>
        <v>126</v>
      </c>
      <c r="P122" s="11">
        <f>28+40</f>
        <v>68</v>
      </c>
      <c r="Q122" s="10" t="s">
        <v>523</v>
      </c>
      <c r="R122" s="35" t="s">
        <v>36</v>
      </c>
      <c r="S122" s="35"/>
      <c r="T122" s="35"/>
      <c r="U122" s="35"/>
      <c r="V122" s="35"/>
      <c r="W122" s="35"/>
      <c r="X122" s="35"/>
      <c r="Y122" s="35"/>
    </row>
    <row r="123" spans="1:25" s="9" customFormat="1" ht="15" customHeight="1" x14ac:dyDescent="0.25">
      <c r="A123" s="35" t="s">
        <v>27</v>
      </c>
      <c r="B123" s="35" t="s">
        <v>110</v>
      </c>
      <c r="C123" s="35" t="s">
        <v>69</v>
      </c>
      <c r="D123" s="35" t="s">
        <v>195</v>
      </c>
      <c r="E123" s="35" t="s">
        <v>407</v>
      </c>
      <c r="F123" s="40" t="s">
        <v>117</v>
      </c>
      <c r="G123" s="35" t="s">
        <v>219</v>
      </c>
      <c r="H123" s="35" t="s">
        <v>199</v>
      </c>
      <c r="I123" s="15">
        <v>5.5</v>
      </c>
      <c r="J123" s="16" t="s">
        <v>120</v>
      </c>
      <c r="K123" s="38" t="s">
        <v>120</v>
      </c>
      <c r="L123" s="15">
        <v>3</v>
      </c>
      <c r="M123" s="15">
        <v>2017</v>
      </c>
      <c r="N123" s="10"/>
      <c r="O123" s="11">
        <v>165</v>
      </c>
      <c r="P123" s="11">
        <v>66</v>
      </c>
      <c r="Q123" s="10" t="s">
        <v>523</v>
      </c>
      <c r="R123" s="35"/>
      <c r="S123" s="35"/>
      <c r="T123" s="35"/>
      <c r="U123" s="35"/>
      <c r="V123" s="35"/>
      <c r="W123" s="35"/>
      <c r="X123" s="35"/>
      <c r="Y123" s="35"/>
    </row>
    <row r="124" spans="1:25" s="9" customFormat="1" ht="15" customHeight="1" x14ac:dyDescent="0.25">
      <c r="A124" s="35" t="s">
        <v>27</v>
      </c>
      <c r="B124" s="35" t="s">
        <v>110</v>
      </c>
      <c r="C124" s="35" t="s">
        <v>69</v>
      </c>
      <c r="D124" s="35" t="s">
        <v>195</v>
      </c>
      <c r="E124" s="35" t="s">
        <v>408</v>
      </c>
      <c r="F124" s="40" t="s">
        <v>117</v>
      </c>
      <c r="G124" s="35" t="s">
        <v>219</v>
      </c>
      <c r="H124" s="35" t="s">
        <v>119</v>
      </c>
      <c r="I124" s="15">
        <v>5</v>
      </c>
      <c r="J124" s="16" t="s">
        <v>120</v>
      </c>
      <c r="K124" s="38" t="s">
        <v>120</v>
      </c>
      <c r="L124" s="15">
        <v>4</v>
      </c>
      <c r="M124" s="15">
        <v>2017</v>
      </c>
      <c r="N124" s="10"/>
      <c r="O124" s="11">
        <v>532</v>
      </c>
      <c r="P124" s="11">
        <v>72</v>
      </c>
      <c r="Q124" s="10" t="s">
        <v>523</v>
      </c>
      <c r="R124" s="35"/>
      <c r="S124" s="35"/>
      <c r="T124" s="35"/>
      <c r="U124" s="35"/>
      <c r="V124" s="35"/>
      <c r="W124" s="35"/>
      <c r="X124" s="35"/>
      <c r="Y124" s="35"/>
    </row>
    <row r="125" spans="1:25" s="9" customFormat="1" ht="15" customHeight="1" x14ac:dyDescent="0.25">
      <c r="A125" s="35" t="s">
        <v>27</v>
      </c>
      <c r="B125" s="35" t="s">
        <v>110</v>
      </c>
      <c r="C125" s="35" t="s">
        <v>69</v>
      </c>
      <c r="D125" s="35" t="s">
        <v>116</v>
      </c>
      <c r="E125" s="35" t="s">
        <v>409</v>
      </c>
      <c r="F125" s="40" t="s">
        <v>117</v>
      </c>
      <c r="G125" s="35" t="s">
        <v>219</v>
      </c>
      <c r="H125" s="35" t="s">
        <v>199</v>
      </c>
      <c r="I125" s="15">
        <v>4</v>
      </c>
      <c r="J125" s="16" t="s">
        <v>120</v>
      </c>
      <c r="K125" s="38" t="s">
        <v>120</v>
      </c>
      <c r="L125" s="15">
        <v>3</v>
      </c>
      <c r="M125" s="15">
        <v>2017</v>
      </c>
      <c r="N125" s="10"/>
      <c r="O125" s="11">
        <v>93</v>
      </c>
      <c r="P125" s="11">
        <v>26</v>
      </c>
      <c r="Q125" s="10" t="s">
        <v>523</v>
      </c>
      <c r="R125" s="35"/>
      <c r="S125" s="35"/>
      <c r="T125" s="35"/>
      <c r="U125" s="35"/>
      <c r="V125" s="35"/>
      <c r="W125" s="35"/>
      <c r="X125" s="35"/>
      <c r="Y125" s="35"/>
    </row>
    <row r="126" spans="1:25" s="9" customFormat="1" ht="15" customHeight="1" x14ac:dyDescent="0.25">
      <c r="A126" s="35" t="s">
        <v>27</v>
      </c>
      <c r="B126" s="35" t="s">
        <v>110</v>
      </c>
      <c r="C126" s="35" t="s">
        <v>69</v>
      </c>
      <c r="D126" s="35" t="s">
        <v>132</v>
      </c>
      <c r="E126" s="35" t="s">
        <v>410</v>
      </c>
      <c r="F126" s="40" t="s">
        <v>117</v>
      </c>
      <c r="G126" s="35" t="s">
        <v>134</v>
      </c>
      <c r="H126" s="35" t="s">
        <v>119</v>
      </c>
      <c r="I126" s="15">
        <v>6.4</v>
      </c>
      <c r="J126" s="16" t="s">
        <v>120</v>
      </c>
      <c r="K126" s="38">
        <v>3846000</v>
      </c>
      <c r="L126" s="15">
        <v>5</v>
      </c>
      <c r="M126" s="15">
        <v>2017</v>
      </c>
      <c r="N126" s="10"/>
      <c r="O126" s="11">
        <v>1737</v>
      </c>
      <c r="P126" s="11">
        <v>419</v>
      </c>
      <c r="Q126" s="10" t="s">
        <v>523</v>
      </c>
      <c r="R126" s="35"/>
      <c r="S126" s="35"/>
      <c r="T126" s="35"/>
      <c r="U126" s="35"/>
      <c r="V126" s="35"/>
      <c r="W126" s="35"/>
      <c r="X126" s="35"/>
      <c r="Y126" s="35"/>
    </row>
    <row r="127" spans="1:25" s="9" customFormat="1" ht="15" customHeight="1" x14ac:dyDescent="0.25">
      <c r="A127" s="35" t="s">
        <v>76</v>
      </c>
      <c r="B127" s="35" t="s">
        <v>106</v>
      </c>
      <c r="C127" s="35" t="s">
        <v>107</v>
      </c>
      <c r="D127" s="35" t="s">
        <v>135</v>
      </c>
      <c r="E127" s="35" t="s">
        <v>338</v>
      </c>
      <c r="F127" s="40" t="s">
        <v>117</v>
      </c>
      <c r="G127" s="35" t="s">
        <v>141</v>
      </c>
      <c r="H127" s="35" t="s">
        <v>119</v>
      </c>
      <c r="I127" s="15">
        <v>1.8</v>
      </c>
      <c r="J127" s="19" t="s">
        <v>120</v>
      </c>
      <c r="K127" s="38" t="s">
        <v>120</v>
      </c>
      <c r="L127" s="15">
        <v>5</v>
      </c>
      <c r="M127" s="15">
        <v>2017</v>
      </c>
      <c r="N127" s="10"/>
      <c r="O127" s="11">
        <v>1470</v>
      </c>
      <c r="P127" s="11">
        <v>431</v>
      </c>
      <c r="Q127" s="10" t="s">
        <v>523</v>
      </c>
      <c r="R127" s="35"/>
      <c r="S127" s="35"/>
      <c r="T127" s="35"/>
      <c r="U127" s="35"/>
      <c r="V127" s="35"/>
      <c r="W127" s="35"/>
      <c r="X127" s="35"/>
      <c r="Y127" s="35"/>
    </row>
    <row r="128" spans="1:25" s="9" customFormat="1" ht="15" customHeight="1" x14ac:dyDescent="0.25">
      <c r="A128" s="35" t="s">
        <v>76</v>
      </c>
      <c r="B128" s="35" t="s">
        <v>106</v>
      </c>
      <c r="C128" s="35" t="s">
        <v>107</v>
      </c>
      <c r="D128" s="35" t="s">
        <v>135</v>
      </c>
      <c r="E128" s="35" t="s">
        <v>338</v>
      </c>
      <c r="F128" s="40" t="s">
        <v>117</v>
      </c>
      <c r="G128" s="35" t="s">
        <v>219</v>
      </c>
      <c r="H128" s="35" t="s">
        <v>130</v>
      </c>
      <c r="I128" s="15">
        <v>4.5</v>
      </c>
      <c r="J128" s="16" t="s">
        <v>120</v>
      </c>
      <c r="K128" s="38" t="s">
        <v>120</v>
      </c>
      <c r="L128" s="15" t="s">
        <v>191</v>
      </c>
      <c r="M128" s="15">
        <v>2017</v>
      </c>
      <c r="N128" s="10"/>
      <c r="O128" s="11">
        <v>1368</v>
      </c>
      <c r="P128" s="11">
        <v>540</v>
      </c>
      <c r="Q128" s="10" t="s">
        <v>523</v>
      </c>
      <c r="R128" s="35"/>
      <c r="S128" s="35"/>
      <c r="T128" s="35"/>
      <c r="U128" s="35"/>
      <c r="V128" s="35"/>
      <c r="W128" s="35"/>
      <c r="X128" s="35"/>
      <c r="Y128" s="35"/>
    </row>
    <row r="129" spans="1:25" s="9" customFormat="1" ht="15" customHeight="1" x14ac:dyDescent="0.25">
      <c r="A129" s="35" t="s">
        <v>76</v>
      </c>
      <c r="B129" s="35" t="s">
        <v>106</v>
      </c>
      <c r="C129" s="35" t="s">
        <v>107</v>
      </c>
      <c r="D129" s="35" t="s">
        <v>132</v>
      </c>
      <c r="E129" s="35" t="s">
        <v>310</v>
      </c>
      <c r="F129" s="40" t="s">
        <v>117</v>
      </c>
      <c r="G129" s="35" t="s">
        <v>171</v>
      </c>
      <c r="H129" s="35" t="s">
        <v>119</v>
      </c>
      <c r="I129" s="15">
        <v>7.07</v>
      </c>
      <c r="J129" s="16" t="s">
        <v>120</v>
      </c>
      <c r="K129" s="38">
        <v>2280000</v>
      </c>
      <c r="L129" s="15">
        <v>5</v>
      </c>
      <c r="M129" s="15">
        <v>2017</v>
      </c>
      <c r="N129" s="10" t="s">
        <v>143</v>
      </c>
      <c r="O129" s="11">
        <f>1+893</f>
        <v>894</v>
      </c>
      <c r="P129" s="11">
        <f>2+335</f>
        <v>337</v>
      </c>
      <c r="Q129" s="10" t="s">
        <v>523</v>
      </c>
      <c r="R129" s="35" t="s">
        <v>75</v>
      </c>
      <c r="S129" s="35"/>
      <c r="T129" s="35"/>
      <c r="U129" s="35"/>
      <c r="V129" s="35"/>
      <c r="W129" s="35"/>
      <c r="X129" s="35"/>
      <c r="Y129" s="35"/>
    </row>
    <row r="130" spans="1:25" s="9" customFormat="1" ht="15" customHeight="1" x14ac:dyDescent="0.25">
      <c r="A130" s="35" t="s">
        <v>76</v>
      </c>
      <c r="B130" s="35" t="s">
        <v>106</v>
      </c>
      <c r="C130" s="35" t="s">
        <v>107</v>
      </c>
      <c r="D130" s="35" t="s">
        <v>121</v>
      </c>
      <c r="E130" s="35" t="s">
        <v>311</v>
      </c>
      <c r="F130" s="40" t="s">
        <v>117</v>
      </c>
      <c r="G130" s="35" t="s">
        <v>127</v>
      </c>
      <c r="H130" s="35" t="s">
        <v>119</v>
      </c>
      <c r="I130" s="15">
        <v>2</v>
      </c>
      <c r="J130" s="16" t="s">
        <v>120</v>
      </c>
      <c r="K130" s="38" t="s">
        <v>120</v>
      </c>
      <c r="L130" s="15">
        <v>5</v>
      </c>
      <c r="M130" s="15">
        <v>2017</v>
      </c>
      <c r="N130" s="10"/>
      <c r="O130" s="11">
        <v>27</v>
      </c>
      <c r="P130" s="11">
        <v>5</v>
      </c>
      <c r="Q130" s="10" t="s">
        <v>523</v>
      </c>
      <c r="R130" s="35"/>
      <c r="S130" s="35"/>
      <c r="T130" s="35"/>
      <c r="U130" s="35"/>
      <c r="V130" s="35"/>
      <c r="W130" s="35"/>
      <c r="X130" s="35"/>
      <c r="Y130" s="35"/>
    </row>
    <row r="131" spans="1:25" s="9" customFormat="1" ht="15" customHeight="1" x14ac:dyDescent="0.25">
      <c r="A131" s="35" t="s">
        <v>76</v>
      </c>
      <c r="B131" s="35" t="s">
        <v>106</v>
      </c>
      <c r="C131" s="35" t="s">
        <v>107</v>
      </c>
      <c r="D131" s="35" t="s">
        <v>116</v>
      </c>
      <c r="E131" s="35" t="s">
        <v>45</v>
      </c>
      <c r="F131" s="40" t="s">
        <v>117</v>
      </c>
      <c r="G131" s="35" t="s">
        <v>169</v>
      </c>
      <c r="H131" s="35" t="s">
        <v>199</v>
      </c>
      <c r="I131" s="15">
        <v>2</v>
      </c>
      <c r="J131" s="16" t="s">
        <v>120</v>
      </c>
      <c r="K131" s="38" t="s">
        <v>120</v>
      </c>
      <c r="L131" s="15" t="s">
        <v>191</v>
      </c>
      <c r="M131" s="15">
        <v>2017</v>
      </c>
      <c r="N131" s="10"/>
      <c r="O131" s="11">
        <v>1573</v>
      </c>
      <c r="P131" s="11">
        <v>918</v>
      </c>
      <c r="Q131" s="10" t="s">
        <v>523</v>
      </c>
      <c r="R131" s="35"/>
      <c r="S131" s="35"/>
      <c r="T131" s="35"/>
      <c r="U131" s="35"/>
      <c r="V131" s="35"/>
      <c r="W131" s="35"/>
      <c r="X131" s="35"/>
      <c r="Y131" s="35"/>
    </row>
    <row r="132" spans="1:25" s="9" customFormat="1" ht="15.75" x14ac:dyDescent="0.25">
      <c r="A132" s="35" t="s">
        <v>76</v>
      </c>
      <c r="B132" s="35" t="s">
        <v>106</v>
      </c>
      <c r="C132" s="35" t="s">
        <v>107</v>
      </c>
      <c r="D132" s="35" t="s">
        <v>132</v>
      </c>
      <c r="E132" s="35" t="s">
        <v>144</v>
      </c>
      <c r="F132" s="40" t="s">
        <v>117</v>
      </c>
      <c r="G132" s="35" t="s">
        <v>141</v>
      </c>
      <c r="H132" s="35" t="s">
        <v>130</v>
      </c>
      <c r="I132" s="15">
        <v>4.99</v>
      </c>
      <c r="J132" s="16" t="s">
        <v>120</v>
      </c>
      <c r="K132" s="38" t="s">
        <v>120</v>
      </c>
      <c r="L132" s="15" t="s">
        <v>191</v>
      </c>
      <c r="M132" s="15">
        <v>2017</v>
      </c>
      <c r="N132" s="10" t="s">
        <v>143</v>
      </c>
      <c r="O132" s="11">
        <f>2+1796</f>
        <v>1798</v>
      </c>
      <c r="P132" s="11">
        <f>1+1409</f>
        <v>1410</v>
      </c>
      <c r="Q132" s="10" t="s">
        <v>523</v>
      </c>
      <c r="R132" s="35" t="s">
        <v>75</v>
      </c>
      <c r="S132" s="35"/>
      <c r="T132" s="35"/>
      <c r="U132" s="35"/>
      <c r="V132" s="35"/>
      <c r="W132" s="35"/>
      <c r="X132" s="35"/>
      <c r="Y132" s="35"/>
    </row>
    <row r="133" spans="1:25" s="9" customFormat="1" ht="15.75" x14ac:dyDescent="0.25">
      <c r="A133" s="35" t="s">
        <v>76</v>
      </c>
      <c r="B133" s="35" t="s">
        <v>106</v>
      </c>
      <c r="C133" s="35" t="s">
        <v>107</v>
      </c>
      <c r="D133" s="35" t="s">
        <v>132</v>
      </c>
      <c r="E133" s="35" t="s">
        <v>312</v>
      </c>
      <c r="F133" s="40" t="s">
        <v>117</v>
      </c>
      <c r="G133" s="35" t="s">
        <v>141</v>
      </c>
      <c r="H133" s="35" t="s">
        <v>130</v>
      </c>
      <c r="I133" s="15">
        <v>4.9000000000000004</v>
      </c>
      <c r="J133" s="16" t="s">
        <v>120</v>
      </c>
      <c r="K133" s="38" t="s">
        <v>120</v>
      </c>
      <c r="L133" s="15" t="s">
        <v>191</v>
      </c>
      <c r="M133" s="15">
        <v>2017</v>
      </c>
      <c r="N133" s="10" t="s">
        <v>143</v>
      </c>
      <c r="O133" s="11">
        <f>2+2455</f>
        <v>2457</v>
      </c>
      <c r="P133" s="11">
        <f>14+2395</f>
        <v>2409</v>
      </c>
      <c r="Q133" s="10" t="s">
        <v>523</v>
      </c>
      <c r="R133" s="35" t="s">
        <v>75</v>
      </c>
      <c r="S133" s="35"/>
      <c r="T133" s="35"/>
      <c r="U133" s="35"/>
      <c r="V133" s="35"/>
      <c r="W133" s="35"/>
      <c r="X133" s="35"/>
      <c r="Y133" s="35"/>
    </row>
    <row r="134" spans="1:25" s="9" customFormat="1" ht="15.75" x14ac:dyDescent="0.25">
      <c r="A134" s="35" t="s">
        <v>76</v>
      </c>
      <c r="B134" s="35" t="s">
        <v>106</v>
      </c>
      <c r="C134" s="35" t="s">
        <v>107</v>
      </c>
      <c r="D134" s="35" t="s">
        <v>135</v>
      </c>
      <c r="E134" s="35" t="s">
        <v>402</v>
      </c>
      <c r="F134" s="40" t="s">
        <v>151</v>
      </c>
      <c r="G134" s="35" t="s">
        <v>152</v>
      </c>
      <c r="H134" s="35" t="s">
        <v>120</v>
      </c>
      <c r="I134" s="15" t="s">
        <v>120</v>
      </c>
      <c r="J134" s="16" t="s">
        <v>124</v>
      </c>
      <c r="K134" s="38" t="s">
        <v>120</v>
      </c>
      <c r="L134" s="15" t="s">
        <v>120</v>
      </c>
      <c r="M134" s="15" t="s">
        <v>120</v>
      </c>
      <c r="N134" s="10"/>
      <c r="O134" s="11">
        <v>223</v>
      </c>
      <c r="P134" s="11">
        <v>50</v>
      </c>
      <c r="Q134" s="10" t="s">
        <v>523</v>
      </c>
      <c r="R134" s="35"/>
      <c r="S134" s="35"/>
      <c r="T134" s="35"/>
      <c r="U134" s="35"/>
      <c r="V134" s="35"/>
      <c r="W134" s="35"/>
      <c r="X134" s="35"/>
      <c r="Y134" s="35"/>
    </row>
    <row r="135" spans="1:25" s="9" customFormat="1" ht="15.75" x14ac:dyDescent="0.25">
      <c r="A135" s="35" t="s">
        <v>76</v>
      </c>
      <c r="B135" s="35" t="s">
        <v>106</v>
      </c>
      <c r="C135" s="35" t="s">
        <v>107</v>
      </c>
      <c r="D135" s="35" t="s">
        <v>135</v>
      </c>
      <c r="E135" s="35" t="s">
        <v>395</v>
      </c>
      <c r="F135" s="40" t="s">
        <v>151</v>
      </c>
      <c r="G135" s="35" t="s">
        <v>152</v>
      </c>
      <c r="H135" s="35" t="s">
        <v>120</v>
      </c>
      <c r="I135" s="15" t="s">
        <v>120</v>
      </c>
      <c r="J135" s="16" t="s">
        <v>124</v>
      </c>
      <c r="K135" s="38" t="s">
        <v>120</v>
      </c>
      <c r="L135" s="15" t="s">
        <v>120</v>
      </c>
      <c r="M135" s="15" t="s">
        <v>120</v>
      </c>
      <c r="N135" s="10"/>
      <c r="O135" s="11">
        <v>222</v>
      </c>
      <c r="P135" s="11">
        <v>50</v>
      </c>
      <c r="Q135" s="10" t="s">
        <v>523</v>
      </c>
      <c r="R135" s="35"/>
      <c r="S135" s="35"/>
      <c r="T135" s="35"/>
      <c r="U135" s="35"/>
      <c r="V135" s="35"/>
      <c r="W135" s="35"/>
      <c r="X135" s="35"/>
      <c r="Y135" s="35"/>
    </row>
    <row r="136" spans="1:25" s="9" customFormat="1" ht="15.75" x14ac:dyDescent="0.25">
      <c r="A136" s="35" t="s">
        <v>59</v>
      </c>
      <c r="B136" s="35" t="s">
        <v>110</v>
      </c>
      <c r="C136" s="35" t="s">
        <v>69</v>
      </c>
      <c r="D136" s="35" t="s">
        <v>132</v>
      </c>
      <c r="E136" s="35" t="s">
        <v>340</v>
      </c>
      <c r="F136" s="40" t="s">
        <v>182</v>
      </c>
      <c r="G136" s="35" t="s">
        <v>330</v>
      </c>
      <c r="H136" s="35" t="s">
        <v>120</v>
      </c>
      <c r="I136" s="15" t="s">
        <v>120</v>
      </c>
      <c r="J136" s="25" t="s">
        <v>120</v>
      </c>
      <c r="K136" s="38">
        <v>50600000</v>
      </c>
      <c r="L136" s="15">
        <v>37</v>
      </c>
      <c r="M136" s="17">
        <v>2017</v>
      </c>
      <c r="N136" s="10" t="s">
        <v>143</v>
      </c>
      <c r="O136" s="11">
        <f>1895+938</f>
        <v>2833</v>
      </c>
      <c r="P136" s="11">
        <f>593+1374</f>
        <v>1967</v>
      </c>
      <c r="Q136" s="10" t="s">
        <v>523</v>
      </c>
      <c r="R136" s="35" t="s">
        <v>68</v>
      </c>
      <c r="S136" s="35"/>
      <c r="T136" s="35"/>
      <c r="U136" s="35"/>
      <c r="V136" s="35"/>
      <c r="W136" s="35"/>
      <c r="X136" s="35"/>
      <c r="Y136" s="35"/>
    </row>
    <row r="137" spans="1:25" s="9" customFormat="1" ht="15.75" x14ac:dyDescent="0.25">
      <c r="A137" s="35" t="s">
        <v>59</v>
      </c>
      <c r="B137" s="35" t="s">
        <v>110</v>
      </c>
      <c r="C137" s="35" t="s">
        <v>69</v>
      </c>
      <c r="D137" s="35" t="s">
        <v>132</v>
      </c>
      <c r="E137" s="35" t="s">
        <v>341</v>
      </c>
      <c r="F137" s="40" t="s">
        <v>182</v>
      </c>
      <c r="G137" s="35" t="s">
        <v>330</v>
      </c>
      <c r="H137" s="35" t="s">
        <v>120</v>
      </c>
      <c r="I137" s="15" t="s">
        <v>120</v>
      </c>
      <c r="J137" s="16" t="s">
        <v>120</v>
      </c>
      <c r="K137" s="38">
        <v>78369647</v>
      </c>
      <c r="L137" s="15">
        <v>37</v>
      </c>
      <c r="M137" s="17">
        <v>2017</v>
      </c>
      <c r="N137" s="10" t="s">
        <v>143</v>
      </c>
      <c r="O137" s="11">
        <f>100+3282</f>
        <v>3382</v>
      </c>
      <c r="P137" s="11">
        <f>207+2749</f>
        <v>2956</v>
      </c>
      <c r="Q137" s="10" t="s">
        <v>523</v>
      </c>
      <c r="R137" s="35" t="s">
        <v>66</v>
      </c>
      <c r="S137" s="35"/>
      <c r="T137" s="35"/>
      <c r="U137" s="35"/>
      <c r="V137" s="35"/>
      <c r="W137" s="35"/>
      <c r="X137" s="35"/>
      <c r="Y137" s="35"/>
    </row>
    <row r="138" spans="1:25" s="9" customFormat="1" ht="15.75" x14ac:dyDescent="0.25">
      <c r="A138" s="35" t="s">
        <v>59</v>
      </c>
      <c r="B138" s="35" t="s">
        <v>110</v>
      </c>
      <c r="C138" s="35" t="s">
        <v>69</v>
      </c>
      <c r="D138" s="35" t="s">
        <v>132</v>
      </c>
      <c r="E138" s="35" t="s">
        <v>342</v>
      </c>
      <c r="F138" s="40" t="s">
        <v>162</v>
      </c>
      <c r="G138" s="35" t="s">
        <v>163</v>
      </c>
      <c r="H138" s="35" t="s">
        <v>120</v>
      </c>
      <c r="I138" s="15" t="s">
        <v>120</v>
      </c>
      <c r="J138" s="26">
        <v>7.4999999999999997E-3</v>
      </c>
      <c r="K138" s="38">
        <v>14688374</v>
      </c>
      <c r="L138" s="15" t="s">
        <v>343</v>
      </c>
      <c r="M138" s="22">
        <v>43101</v>
      </c>
      <c r="N138" s="10" t="s">
        <v>143</v>
      </c>
      <c r="O138" s="11">
        <f>1+28+908</f>
        <v>937</v>
      </c>
      <c r="P138" s="11">
        <f>2+58+1266</f>
        <v>1326</v>
      </c>
      <c r="Q138" s="10" t="s">
        <v>522</v>
      </c>
      <c r="R138" s="35" t="s">
        <v>62</v>
      </c>
      <c r="S138" s="35" t="s">
        <v>27</v>
      </c>
      <c r="T138" s="35"/>
      <c r="U138" s="35"/>
      <c r="V138" s="35"/>
      <c r="W138" s="35"/>
      <c r="X138" s="35"/>
      <c r="Y138" s="35"/>
    </row>
    <row r="139" spans="1:25" s="9" customFormat="1" ht="15.75" x14ac:dyDescent="0.25">
      <c r="A139" s="35" t="s">
        <v>59</v>
      </c>
      <c r="B139" s="35" t="s">
        <v>110</v>
      </c>
      <c r="C139" s="35" t="s">
        <v>69</v>
      </c>
      <c r="D139" s="35" t="s">
        <v>0</v>
      </c>
      <c r="E139" s="35" t="s">
        <v>59</v>
      </c>
      <c r="F139" s="40" t="s">
        <v>117</v>
      </c>
      <c r="G139" s="35" t="s">
        <v>344</v>
      </c>
      <c r="H139" s="35" t="s">
        <v>130</v>
      </c>
      <c r="I139" s="15">
        <v>1</v>
      </c>
      <c r="J139" s="16" t="s">
        <v>120</v>
      </c>
      <c r="K139" s="38" t="s">
        <v>120</v>
      </c>
      <c r="L139" s="15">
        <v>5</v>
      </c>
      <c r="M139" s="17">
        <v>2017</v>
      </c>
      <c r="N139" s="10"/>
      <c r="O139" s="11">
        <v>8599</v>
      </c>
      <c r="P139" s="11">
        <v>10438</v>
      </c>
      <c r="Q139" s="10" t="s">
        <v>522</v>
      </c>
      <c r="R139" s="35"/>
      <c r="S139" s="35"/>
      <c r="T139" s="35"/>
      <c r="U139" s="35"/>
      <c r="V139" s="35"/>
      <c r="W139" s="35"/>
      <c r="X139" s="35"/>
      <c r="Y139" s="35"/>
    </row>
    <row r="140" spans="1:25" s="12" customFormat="1" ht="15.75" x14ac:dyDescent="0.25">
      <c r="A140" s="36" t="s">
        <v>59</v>
      </c>
      <c r="B140" s="36" t="s">
        <v>110</v>
      </c>
      <c r="C140" s="36" t="s">
        <v>69</v>
      </c>
      <c r="D140" s="36" t="s">
        <v>121</v>
      </c>
      <c r="E140" s="36" t="s">
        <v>501</v>
      </c>
      <c r="F140" s="41" t="s">
        <v>117</v>
      </c>
      <c r="G140" s="36" t="s">
        <v>219</v>
      </c>
      <c r="H140" s="36" t="s">
        <v>119</v>
      </c>
      <c r="I140" s="18">
        <v>1.5</v>
      </c>
      <c r="J140" s="19" t="s">
        <v>120</v>
      </c>
      <c r="K140" s="39" t="s">
        <v>120</v>
      </c>
      <c r="L140" s="18">
        <v>3</v>
      </c>
      <c r="M140" s="18">
        <v>2018</v>
      </c>
      <c r="N140" s="13"/>
      <c r="O140" s="14">
        <v>72</v>
      </c>
      <c r="P140" s="14">
        <v>48</v>
      </c>
      <c r="Q140" s="13" t="s">
        <v>523</v>
      </c>
      <c r="R140" s="36"/>
      <c r="S140" s="36"/>
      <c r="T140" s="36"/>
      <c r="U140" s="36"/>
      <c r="V140" s="36"/>
      <c r="W140" s="36"/>
      <c r="X140" s="36"/>
      <c r="Y140" s="36"/>
    </row>
    <row r="141" spans="1:25" s="12" customFormat="1" ht="15.75" x14ac:dyDescent="0.25">
      <c r="A141" s="36" t="s">
        <v>59</v>
      </c>
      <c r="B141" s="36" t="s">
        <v>110</v>
      </c>
      <c r="C141" s="36" t="s">
        <v>69</v>
      </c>
      <c r="D141" s="36" t="s">
        <v>121</v>
      </c>
      <c r="E141" s="36" t="s">
        <v>501</v>
      </c>
      <c r="F141" s="41" t="s">
        <v>117</v>
      </c>
      <c r="G141" s="36" t="s">
        <v>460</v>
      </c>
      <c r="H141" s="36" t="s">
        <v>119</v>
      </c>
      <c r="I141" s="18">
        <v>3</v>
      </c>
      <c r="J141" s="19" t="s">
        <v>120</v>
      </c>
      <c r="K141" s="39" t="s">
        <v>120</v>
      </c>
      <c r="L141" s="18">
        <v>3</v>
      </c>
      <c r="M141" s="18">
        <v>2018</v>
      </c>
      <c r="N141" s="13"/>
      <c r="O141" s="14">
        <v>67</v>
      </c>
      <c r="P141" s="14">
        <v>61</v>
      </c>
      <c r="Q141" s="13" t="s">
        <v>523</v>
      </c>
      <c r="R141" s="36"/>
      <c r="S141" s="36"/>
      <c r="T141" s="36"/>
      <c r="U141" s="36"/>
      <c r="V141" s="36"/>
      <c r="W141" s="36"/>
      <c r="X141" s="36"/>
      <c r="Y141" s="36"/>
    </row>
    <row r="142" spans="1:25" s="12" customFormat="1" ht="15.75" x14ac:dyDescent="0.25">
      <c r="A142" s="36" t="s">
        <v>59</v>
      </c>
      <c r="B142" s="36" t="s">
        <v>110</v>
      </c>
      <c r="C142" s="36" t="s">
        <v>69</v>
      </c>
      <c r="D142" s="36" t="s">
        <v>121</v>
      </c>
      <c r="E142" s="36" t="s">
        <v>339</v>
      </c>
      <c r="F142" s="41" t="s">
        <v>117</v>
      </c>
      <c r="G142" s="36" t="s">
        <v>127</v>
      </c>
      <c r="H142" s="36" t="s">
        <v>130</v>
      </c>
      <c r="I142" s="18">
        <v>4.4000000000000004</v>
      </c>
      <c r="J142" s="19" t="s">
        <v>120</v>
      </c>
      <c r="K142" s="39" t="s">
        <v>120</v>
      </c>
      <c r="L142" s="18">
        <v>5</v>
      </c>
      <c r="M142" s="18">
        <v>2017</v>
      </c>
      <c r="N142" s="13"/>
      <c r="O142" s="14">
        <v>44</v>
      </c>
      <c r="P142" s="14">
        <v>64</v>
      </c>
      <c r="Q142" s="13" t="s">
        <v>522</v>
      </c>
      <c r="R142" s="36"/>
      <c r="S142" s="36"/>
      <c r="T142" s="36"/>
      <c r="U142" s="36"/>
      <c r="V142" s="36"/>
      <c r="W142" s="36"/>
      <c r="X142" s="36"/>
      <c r="Y142" s="36"/>
    </row>
    <row r="143" spans="1:25" s="9" customFormat="1" ht="15.75" x14ac:dyDescent="0.25">
      <c r="A143" s="35" t="s">
        <v>59</v>
      </c>
      <c r="B143" s="35" t="s">
        <v>110</v>
      </c>
      <c r="C143" s="35" t="s">
        <v>69</v>
      </c>
      <c r="D143" s="35" t="s">
        <v>132</v>
      </c>
      <c r="E143" s="35" t="s">
        <v>345</v>
      </c>
      <c r="F143" s="40" t="s">
        <v>117</v>
      </c>
      <c r="G143" s="35" t="s">
        <v>171</v>
      </c>
      <c r="H143" s="35" t="s">
        <v>119</v>
      </c>
      <c r="I143" s="15">
        <v>7.7</v>
      </c>
      <c r="J143" s="16" t="s">
        <v>120</v>
      </c>
      <c r="K143" s="38">
        <v>2000000</v>
      </c>
      <c r="L143" s="15">
        <v>10</v>
      </c>
      <c r="M143" s="15">
        <v>2018</v>
      </c>
      <c r="N143" s="10"/>
      <c r="O143" s="11">
        <v>889</v>
      </c>
      <c r="P143" s="11">
        <v>347</v>
      </c>
      <c r="Q143" s="10" t="s">
        <v>523</v>
      </c>
      <c r="R143" s="35"/>
      <c r="S143" s="35"/>
      <c r="T143" s="35"/>
      <c r="U143" s="35"/>
      <c r="V143" s="35"/>
      <c r="W143" s="35"/>
      <c r="X143" s="35"/>
      <c r="Y143" s="35"/>
    </row>
    <row r="144" spans="1:25" s="9" customFormat="1" ht="15.75" x14ac:dyDescent="0.25">
      <c r="A144" s="35" t="s">
        <v>59</v>
      </c>
      <c r="B144" s="35" t="s">
        <v>110</v>
      </c>
      <c r="C144" s="35" t="s">
        <v>69</v>
      </c>
      <c r="D144" s="35" t="s">
        <v>346</v>
      </c>
      <c r="E144" s="35" t="s">
        <v>347</v>
      </c>
      <c r="F144" s="40" t="s">
        <v>117</v>
      </c>
      <c r="G144" s="35" t="s">
        <v>348</v>
      </c>
      <c r="H144" s="35" t="s">
        <v>119</v>
      </c>
      <c r="I144" s="15">
        <v>0.25</v>
      </c>
      <c r="J144" s="16" t="s">
        <v>120</v>
      </c>
      <c r="K144" s="38" t="s">
        <v>120</v>
      </c>
      <c r="L144" s="15">
        <v>5</v>
      </c>
      <c r="M144" s="15">
        <v>2017</v>
      </c>
      <c r="N144" s="10"/>
      <c r="O144" s="11">
        <v>11368</v>
      </c>
      <c r="P144" s="11">
        <v>7697</v>
      </c>
      <c r="Q144" s="10" t="s">
        <v>523</v>
      </c>
      <c r="R144" s="35"/>
      <c r="S144" s="35"/>
      <c r="T144" s="35"/>
      <c r="U144" s="35"/>
      <c r="V144" s="35"/>
      <c r="W144" s="35"/>
      <c r="X144" s="35"/>
      <c r="Y144" s="35"/>
    </row>
    <row r="145" spans="1:25" s="9" customFormat="1" ht="15.75" x14ac:dyDescent="0.25">
      <c r="A145" s="35" t="s">
        <v>59</v>
      </c>
      <c r="B145" s="35" t="s">
        <v>110</v>
      </c>
      <c r="C145" s="35" t="s">
        <v>69</v>
      </c>
      <c r="D145" s="35" t="s">
        <v>116</v>
      </c>
      <c r="E145" s="35" t="s">
        <v>38</v>
      </c>
      <c r="F145" s="40" t="s">
        <v>117</v>
      </c>
      <c r="G145" s="35" t="s">
        <v>129</v>
      </c>
      <c r="H145" s="35" t="s">
        <v>119</v>
      </c>
      <c r="I145" s="15">
        <v>3</v>
      </c>
      <c r="J145" s="16" t="s">
        <v>120</v>
      </c>
      <c r="K145" s="38" t="s">
        <v>120</v>
      </c>
      <c r="L145" s="15">
        <v>5</v>
      </c>
      <c r="M145" s="15">
        <v>2017</v>
      </c>
      <c r="N145" s="10"/>
      <c r="O145" s="11">
        <v>99</v>
      </c>
      <c r="P145" s="11">
        <v>48</v>
      </c>
      <c r="Q145" s="10" t="s">
        <v>523</v>
      </c>
      <c r="R145" s="35"/>
      <c r="S145" s="35"/>
      <c r="T145" s="35"/>
      <c r="U145" s="35"/>
      <c r="V145" s="35"/>
      <c r="W145" s="35"/>
      <c r="X145" s="35"/>
      <c r="Y145" s="35"/>
    </row>
    <row r="146" spans="1:25" s="9" customFormat="1" ht="15.75" x14ac:dyDescent="0.25">
      <c r="A146" s="35" t="s">
        <v>59</v>
      </c>
      <c r="B146" s="35" t="s">
        <v>110</v>
      </c>
      <c r="C146" s="35" t="s">
        <v>69</v>
      </c>
      <c r="D146" s="35" t="s">
        <v>135</v>
      </c>
      <c r="E146" s="35" t="s">
        <v>350</v>
      </c>
      <c r="F146" s="40" t="s">
        <v>137</v>
      </c>
      <c r="G146" s="35" t="s">
        <v>351</v>
      </c>
      <c r="H146" s="35" t="s">
        <v>130</v>
      </c>
      <c r="I146" s="15" t="s">
        <v>120</v>
      </c>
      <c r="J146" s="23">
        <v>5.0000000000000001E-3</v>
      </c>
      <c r="K146" s="38" t="s">
        <v>120</v>
      </c>
      <c r="L146" s="22" t="s">
        <v>120</v>
      </c>
      <c r="M146" s="22">
        <v>43101</v>
      </c>
      <c r="N146" s="10"/>
      <c r="O146" s="11">
        <v>682</v>
      </c>
      <c r="P146" s="11">
        <v>581</v>
      </c>
      <c r="Q146" s="10" t="s">
        <v>523</v>
      </c>
      <c r="R146" s="35"/>
      <c r="S146" s="35"/>
      <c r="T146" s="35"/>
      <c r="U146" s="35"/>
      <c r="V146" s="35"/>
      <c r="W146" s="35"/>
      <c r="X146" s="35"/>
      <c r="Y146" s="35"/>
    </row>
    <row r="147" spans="1:25" s="9" customFormat="1" ht="15.75" x14ac:dyDescent="0.25">
      <c r="A147" s="35" t="s">
        <v>59</v>
      </c>
      <c r="B147" s="35" t="s">
        <v>110</v>
      </c>
      <c r="C147" s="35" t="s">
        <v>69</v>
      </c>
      <c r="D147" s="35" t="s">
        <v>132</v>
      </c>
      <c r="E147" s="35" t="s">
        <v>349</v>
      </c>
      <c r="F147" s="40" t="s">
        <v>137</v>
      </c>
      <c r="G147" s="35" t="s">
        <v>141</v>
      </c>
      <c r="H147" s="35" t="s">
        <v>119</v>
      </c>
      <c r="I147" s="15" t="s">
        <v>120</v>
      </c>
      <c r="J147" s="24">
        <v>0.01</v>
      </c>
      <c r="K147" s="38" t="s">
        <v>120</v>
      </c>
      <c r="L147" s="15">
        <v>3</v>
      </c>
      <c r="M147" s="22">
        <v>43831</v>
      </c>
      <c r="N147" s="10" t="s">
        <v>143</v>
      </c>
      <c r="O147" s="11">
        <f>102+521</f>
        <v>623</v>
      </c>
      <c r="P147" s="11">
        <f>104+424</f>
        <v>528</v>
      </c>
      <c r="Q147" s="10" t="s">
        <v>523</v>
      </c>
      <c r="R147" s="35" t="s">
        <v>27</v>
      </c>
      <c r="S147" s="35"/>
      <c r="T147" s="35"/>
      <c r="U147" s="35"/>
      <c r="V147" s="35"/>
      <c r="W147" s="35"/>
      <c r="X147" s="35"/>
      <c r="Y147" s="35"/>
    </row>
    <row r="148" spans="1:25" s="12" customFormat="1" ht="15.75" x14ac:dyDescent="0.25">
      <c r="A148" s="36" t="s">
        <v>46</v>
      </c>
      <c r="B148" s="36" t="s">
        <v>104</v>
      </c>
      <c r="C148" s="36" t="s">
        <v>91</v>
      </c>
      <c r="D148" s="36" t="s">
        <v>121</v>
      </c>
      <c r="E148" s="36" t="s">
        <v>489</v>
      </c>
      <c r="F148" s="41" t="s">
        <v>117</v>
      </c>
      <c r="G148" s="36" t="s">
        <v>157</v>
      </c>
      <c r="H148" s="36" t="s">
        <v>130</v>
      </c>
      <c r="I148" s="18">
        <v>1.5</v>
      </c>
      <c r="J148" s="26" t="s">
        <v>120</v>
      </c>
      <c r="K148" s="39" t="s">
        <v>120</v>
      </c>
      <c r="L148" s="18" t="s">
        <v>191</v>
      </c>
      <c r="M148" s="20">
        <v>2017</v>
      </c>
      <c r="N148" s="13"/>
      <c r="O148" s="14">
        <v>68</v>
      </c>
      <c r="P148" s="14">
        <v>40</v>
      </c>
      <c r="Q148" s="13" t="s">
        <v>523</v>
      </c>
      <c r="R148" s="36"/>
      <c r="S148" s="36"/>
      <c r="T148" s="36"/>
      <c r="U148" s="36"/>
      <c r="V148" s="36"/>
      <c r="W148" s="36"/>
      <c r="X148" s="36"/>
      <c r="Y148" s="36"/>
    </row>
    <row r="149" spans="1:25" s="9" customFormat="1" ht="15.75" x14ac:dyDescent="0.25">
      <c r="A149" s="35" t="s">
        <v>57</v>
      </c>
      <c r="B149" s="35" t="s">
        <v>106</v>
      </c>
      <c r="C149" s="35" t="s">
        <v>107</v>
      </c>
      <c r="D149" s="35" t="s">
        <v>135</v>
      </c>
      <c r="E149" s="35" t="s">
        <v>192</v>
      </c>
      <c r="F149" s="40" t="s">
        <v>117</v>
      </c>
      <c r="G149" s="35" t="s">
        <v>118</v>
      </c>
      <c r="H149" s="35" t="s">
        <v>119</v>
      </c>
      <c r="I149" s="15">
        <v>1</v>
      </c>
      <c r="J149" s="19" t="s">
        <v>124</v>
      </c>
      <c r="K149" s="15" t="s">
        <v>120</v>
      </c>
      <c r="L149" s="15">
        <v>5</v>
      </c>
      <c r="M149" s="17">
        <v>2017</v>
      </c>
      <c r="N149" s="10"/>
      <c r="O149" s="11">
        <v>1084</v>
      </c>
      <c r="P149" s="11">
        <v>255</v>
      </c>
      <c r="Q149" s="10" t="s">
        <v>523</v>
      </c>
      <c r="R149" s="35"/>
      <c r="S149" s="35"/>
      <c r="T149" s="35"/>
      <c r="U149" s="35"/>
      <c r="V149" s="35"/>
      <c r="W149" s="35"/>
      <c r="X149" s="35"/>
      <c r="Y149" s="35"/>
    </row>
    <row r="150" spans="1:25" s="9" customFormat="1" ht="15.75" x14ac:dyDescent="0.25">
      <c r="A150" s="35" t="s">
        <v>57</v>
      </c>
      <c r="B150" s="35" t="s">
        <v>106</v>
      </c>
      <c r="C150" s="35" t="s">
        <v>107</v>
      </c>
      <c r="D150" s="35" t="s">
        <v>132</v>
      </c>
      <c r="E150" s="35" t="s">
        <v>193</v>
      </c>
      <c r="F150" s="40" t="s">
        <v>117</v>
      </c>
      <c r="G150" s="35" t="s">
        <v>127</v>
      </c>
      <c r="H150" s="35" t="s">
        <v>119</v>
      </c>
      <c r="I150" s="15">
        <v>4.9000000000000004</v>
      </c>
      <c r="J150" s="19" t="s">
        <v>124</v>
      </c>
      <c r="K150" s="15" t="s">
        <v>120</v>
      </c>
      <c r="L150" s="15">
        <v>5</v>
      </c>
      <c r="M150" s="17">
        <v>2017</v>
      </c>
      <c r="N150" s="10"/>
      <c r="O150" s="11">
        <v>1577</v>
      </c>
      <c r="P150" s="11">
        <v>601</v>
      </c>
      <c r="Q150" s="10" t="s">
        <v>523</v>
      </c>
      <c r="R150" s="35"/>
      <c r="S150" s="35"/>
      <c r="T150" s="35"/>
      <c r="U150" s="35"/>
      <c r="V150" s="35"/>
      <c r="W150" s="35"/>
      <c r="X150" s="35"/>
      <c r="Y150" s="35"/>
    </row>
    <row r="151" spans="1:25" s="9" customFormat="1" ht="15.75" x14ac:dyDescent="0.25">
      <c r="A151" s="35" t="s">
        <v>57</v>
      </c>
      <c r="B151" s="35" t="s">
        <v>106</v>
      </c>
      <c r="C151" s="35" t="s">
        <v>107</v>
      </c>
      <c r="D151" s="35" t="s">
        <v>121</v>
      </c>
      <c r="E151" s="35" t="s">
        <v>194</v>
      </c>
      <c r="F151" s="40" t="s">
        <v>117</v>
      </c>
      <c r="G151" s="35" t="s">
        <v>176</v>
      </c>
      <c r="H151" s="35" t="s">
        <v>119</v>
      </c>
      <c r="I151" s="15">
        <v>2</v>
      </c>
      <c r="J151" s="16" t="s">
        <v>124</v>
      </c>
      <c r="K151" s="38" t="s">
        <v>120</v>
      </c>
      <c r="L151" s="15">
        <v>5</v>
      </c>
      <c r="M151" s="17">
        <v>2017</v>
      </c>
      <c r="N151" s="10"/>
      <c r="O151" s="11">
        <v>24</v>
      </c>
      <c r="P151" s="11">
        <v>4</v>
      </c>
      <c r="Q151" s="10" t="s">
        <v>523</v>
      </c>
      <c r="R151" s="35"/>
      <c r="S151" s="35"/>
      <c r="T151" s="35"/>
      <c r="U151" s="35"/>
      <c r="V151" s="35"/>
      <c r="W151" s="35"/>
      <c r="X151" s="35"/>
      <c r="Y151" s="35"/>
    </row>
    <row r="152" spans="1:25" s="9" customFormat="1" ht="15.75" x14ac:dyDescent="0.25">
      <c r="A152" s="35" t="s">
        <v>57</v>
      </c>
      <c r="B152" s="35" t="s">
        <v>106</v>
      </c>
      <c r="C152" s="35" t="s">
        <v>107</v>
      </c>
      <c r="D152" s="35" t="s">
        <v>116</v>
      </c>
      <c r="E152" s="35" t="s">
        <v>122</v>
      </c>
      <c r="F152" s="40" t="s">
        <v>117</v>
      </c>
      <c r="G152" s="35" t="s">
        <v>254</v>
      </c>
      <c r="H152" s="35" t="s">
        <v>119</v>
      </c>
      <c r="I152" s="15">
        <v>1</v>
      </c>
      <c r="J152" s="16" t="s">
        <v>124</v>
      </c>
      <c r="K152" s="15" t="s">
        <v>120</v>
      </c>
      <c r="L152" s="15">
        <v>5</v>
      </c>
      <c r="M152" s="17">
        <v>2017</v>
      </c>
      <c r="N152" s="10"/>
      <c r="O152" s="11">
        <v>66</v>
      </c>
      <c r="P152" s="11">
        <v>22</v>
      </c>
      <c r="Q152" s="10" t="s">
        <v>523</v>
      </c>
      <c r="R152" s="35"/>
      <c r="S152" s="35"/>
      <c r="T152" s="35"/>
      <c r="U152" s="35"/>
      <c r="V152" s="35"/>
      <c r="W152" s="35"/>
      <c r="X152" s="35"/>
      <c r="Y152" s="35"/>
    </row>
    <row r="153" spans="1:25" s="9" customFormat="1" ht="15.75" x14ac:dyDescent="0.25">
      <c r="A153" s="35" t="s">
        <v>57</v>
      </c>
      <c r="B153" s="35" t="s">
        <v>106</v>
      </c>
      <c r="C153" s="35" t="s">
        <v>107</v>
      </c>
      <c r="D153" s="35" t="s">
        <v>116</v>
      </c>
      <c r="E153" s="35" t="s">
        <v>122</v>
      </c>
      <c r="F153" s="40" t="s">
        <v>117</v>
      </c>
      <c r="G153" s="35" t="s">
        <v>255</v>
      </c>
      <c r="H153" s="35" t="s">
        <v>119</v>
      </c>
      <c r="I153" s="15">
        <v>1</v>
      </c>
      <c r="J153" s="16" t="s">
        <v>124</v>
      </c>
      <c r="K153" s="15" t="s">
        <v>120</v>
      </c>
      <c r="L153" s="15">
        <v>5</v>
      </c>
      <c r="M153" s="17">
        <v>2017</v>
      </c>
      <c r="N153" s="10"/>
      <c r="O153" s="11">
        <v>64</v>
      </c>
      <c r="P153" s="11">
        <v>24</v>
      </c>
      <c r="Q153" s="10" t="s">
        <v>523</v>
      </c>
      <c r="R153" s="35"/>
      <c r="S153" s="35"/>
      <c r="T153" s="35"/>
      <c r="U153" s="35"/>
      <c r="V153" s="35"/>
      <c r="W153" s="35"/>
      <c r="X153" s="35"/>
      <c r="Y153" s="35"/>
    </row>
    <row r="154" spans="1:25" s="9" customFormat="1" ht="15.75" x14ac:dyDescent="0.25">
      <c r="A154" s="35" t="s">
        <v>57</v>
      </c>
      <c r="B154" s="35" t="s">
        <v>106</v>
      </c>
      <c r="C154" s="35" t="s">
        <v>107</v>
      </c>
      <c r="D154" s="35" t="s">
        <v>121</v>
      </c>
      <c r="E154" s="35" t="s">
        <v>122</v>
      </c>
      <c r="F154" s="40" t="s">
        <v>117</v>
      </c>
      <c r="G154" s="35" t="s">
        <v>123</v>
      </c>
      <c r="H154" s="35" t="s">
        <v>119</v>
      </c>
      <c r="I154" s="15">
        <v>1.75</v>
      </c>
      <c r="J154" s="16" t="s">
        <v>124</v>
      </c>
      <c r="K154" s="15" t="s">
        <v>120</v>
      </c>
      <c r="L154" s="15">
        <v>5</v>
      </c>
      <c r="M154" s="15">
        <v>2017</v>
      </c>
      <c r="N154" s="10"/>
      <c r="O154" s="11">
        <v>188</v>
      </c>
      <c r="P154" s="11">
        <v>58</v>
      </c>
      <c r="Q154" s="10" t="s">
        <v>523</v>
      </c>
      <c r="R154" s="35"/>
      <c r="S154" s="35"/>
      <c r="T154" s="35"/>
      <c r="U154" s="35"/>
      <c r="V154" s="35"/>
      <c r="W154" s="35"/>
      <c r="X154" s="35"/>
      <c r="Y154" s="35"/>
    </row>
    <row r="155" spans="1:25" s="9" customFormat="1" ht="15.75" x14ac:dyDescent="0.25">
      <c r="A155" s="35" t="s">
        <v>86</v>
      </c>
      <c r="B155" s="35" t="s">
        <v>106</v>
      </c>
      <c r="C155" s="35" t="s">
        <v>87</v>
      </c>
      <c r="D155" s="35" t="s">
        <v>132</v>
      </c>
      <c r="E155" s="35" t="s">
        <v>175</v>
      </c>
      <c r="F155" s="40" t="s">
        <v>117</v>
      </c>
      <c r="G155" s="35" t="s">
        <v>176</v>
      </c>
      <c r="H155" s="35" t="s">
        <v>119</v>
      </c>
      <c r="I155" s="15">
        <v>1</v>
      </c>
      <c r="J155" s="16" t="s">
        <v>124</v>
      </c>
      <c r="K155" s="38" t="s">
        <v>120</v>
      </c>
      <c r="L155" s="15">
        <v>5</v>
      </c>
      <c r="M155" s="15">
        <v>2017</v>
      </c>
      <c r="N155" s="10"/>
      <c r="O155" s="11">
        <v>1676</v>
      </c>
      <c r="P155" s="11">
        <v>831</v>
      </c>
      <c r="Q155" s="10" t="s">
        <v>523</v>
      </c>
      <c r="R155" s="35"/>
      <c r="S155" s="35"/>
      <c r="T155" s="35"/>
      <c r="U155" s="35"/>
      <c r="V155" s="35"/>
      <c r="W155" s="35"/>
      <c r="X155" s="35"/>
      <c r="Y155" s="35"/>
    </row>
    <row r="156" spans="1:25" s="9" customFormat="1" ht="15.75" x14ac:dyDescent="0.25">
      <c r="A156" s="35" t="s">
        <v>86</v>
      </c>
      <c r="B156" s="35" t="s">
        <v>106</v>
      </c>
      <c r="C156" s="35" t="s">
        <v>87</v>
      </c>
      <c r="D156" s="35" t="s">
        <v>132</v>
      </c>
      <c r="E156" s="35" t="s">
        <v>175</v>
      </c>
      <c r="F156" s="40" t="s">
        <v>117</v>
      </c>
      <c r="G156" s="35" t="s">
        <v>134</v>
      </c>
      <c r="H156" s="35" t="s">
        <v>119</v>
      </c>
      <c r="I156" s="15">
        <v>5.7</v>
      </c>
      <c r="J156" s="16" t="s">
        <v>124</v>
      </c>
      <c r="K156" s="38">
        <v>2181867</v>
      </c>
      <c r="L156" s="15">
        <v>5</v>
      </c>
      <c r="M156" s="15">
        <v>2017</v>
      </c>
      <c r="N156" s="10"/>
      <c r="O156" s="11">
        <v>1623</v>
      </c>
      <c r="P156" s="11">
        <v>883</v>
      </c>
      <c r="Q156" s="10" t="s">
        <v>523</v>
      </c>
      <c r="R156" s="35"/>
      <c r="S156" s="35"/>
      <c r="T156" s="35"/>
      <c r="U156" s="35"/>
      <c r="V156" s="35"/>
      <c r="W156" s="35"/>
      <c r="X156" s="35"/>
      <c r="Y156" s="35"/>
    </row>
    <row r="157" spans="1:25" s="9" customFormat="1" ht="15.75" x14ac:dyDescent="0.25">
      <c r="A157" s="35" t="s">
        <v>88</v>
      </c>
      <c r="B157" s="35" t="s">
        <v>106</v>
      </c>
      <c r="C157" s="35" t="s">
        <v>107</v>
      </c>
      <c r="D157" s="35" t="s">
        <v>116</v>
      </c>
      <c r="E157" s="35" t="s">
        <v>197</v>
      </c>
      <c r="F157" s="40" t="s">
        <v>182</v>
      </c>
      <c r="G157" s="35" t="s">
        <v>198</v>
      </c>
      <c r="H157" s="35" t="s">
        <v>120</v>
      </c>
      <c r="I157" s="15" t="s">
        <v>120</v>
      </c>
      <c r="J157" s="16" t="s">
        <v>120</v>
      </c>
      <c r="K157" s="38">
        <v>5000000</v>
      </c>
      <c r="L157" s="15">
        <v>30</v>
      </c>
      <c r="M157" s="15">
        <v>2017</v>
      </c>
      <c r="N157" s="10"/>
      <c r="O157" s="11">
        <v>254</v>
      </c>
      <c r="P157" s="11">
        <v>584</v>
      </c>
      <c r="Q157" s="10" t="s">
        <v>522</v>
      </c>
      <c r="R157" s="35"/>
      <c r="S157" s="35"/>
      <c r="T157" s="35"/>
      <c r="U157" s="35"/>
      <c r="V157" s="35"/>
      <c r="W157" s="35"/>
      <c r="X157" s="35"/>
      <c r="Y157" s="35"/>
    </row>
    <row r="158" spans="1:25" s="12" customFormat="1" ht="15.75" x14ac:dyDescent="0.25">
      <c r="A158" s="36" t="s">
        <v>88</v>
      </c>
      <c r="B158" s="36" t="s">
        <v>106</v>
      </c>
      <c r="C158" s="36" t="s">
        <v>107</v>
      </c>
      <c r="D158" s="36" t="s">
        <v>121</v>
      </c>
      <c r="E158" s="36" t="s">
        <v>260</v>
      </c>
      <c r="F158" s="41" t="s">
        <v>117</v>
      </c>
      <c r="G158" s="36" t="s">
        <v>127</v>
      </c>
      <c r="H158" s="36" t="s">
        <v>519</v>
      </c>
      <c r="I158" s="18">
        <v>4</v>
      </c>
      <c r="J158" s="19" t="s">
        <v>124</v>
      </c>
      <c r="K158" s="39" t="s">
        <v>120</v>
      </c>
      <c r="L158" s="18">
        <v>5</v>
      </c>
      <c r="M158" s="18">
        <v>2017</v>
      </c>
      <c r="N158" s="13"/>
      <c r="O158" s="14">
        <v>36</v>
      </c>
      <c r="P158" s="14">
        <v>9</v>
      </c>
      <c r="Q158" s="13" t="s">
        <v>523</v>
      </c>
      <c r="R158" s="36"/>
      <c r="S158" s="36"/>
      <c r="T158" s="36"/>
      <c r="U158" s="36"/>
      <c r="V158" s="36"/>
      <c r="W158" s="36"/>
      <c r="X158" s="36"/>
      <c r="Y158" s="36"/>
    </row>
    <row r="159" spans="1:25" s="9" customFormat="1" ht="15.75" x14ac:dyDescent="0.25">
      <c r="A159" s="35" t="s">
        <v>88</v>
      </c>
      <c r="B159" s="35" t="s">
        <v>106</v>
      </c>
      <c r="C159" s="35" t="s">
        <v>107</v>
      </c>
      <c r="D159" s="35" t="s">
        <v>195</v>
      </c>
      <c r="E159" s="35" t="s">
        <v>196</v>
      </c>
      <c r="F159" s="40" t="s">
        <v>117</v>
      </c>
      <c r="G159" s="35" t="s">
        <v>498</v>
      </c>
      <c r="H159" s="35" t="s">
        <v>119</v>
      </c>
      <c r="I159" s="15">
        <v>2</v>
      </c>
      <c r="J159" s="16" t="s">
        <v>124</v>
      </c>
      <c r="K159" s="38" t="s">
        <v>120</v>
      </c>
      <c r="L159" s="15">
        <v>5</v>
      </c>
      <c r="M159" s="15">
        <v>2017</v>
      </c>
      <c r="N159" s="10"/>
      <c r="O159" s="11">
        <v>106</v>
      </c>
      <c r="P159" s="11">
        <v>40</v>
      </c>
      <c r="Q159" s="10" t="s">
        <v>523</v>
      </c>
      <c r="R159" s="35"/>
      <c r="S159" s="35"/>
      <c r="T159" s="35"/>
      <c r="U159" s="35"/>
      <c r="V159" s="35"/>
      <c r="W159" s="35"/>
      <c r="X159" s="35"/>
      <c r="Y159" s="35"/>
    </row>
    <row r="160" spans="1:25" s="9" customFormat="1" ht="15.75" x14ac:dyDescent="0.25">
      <c r="A160" s="35" t="s">
        <v>88</v>
      </c>
      <c r="B160" s="35" t="s">
        <v>106</v>
      </c>
      <c r="C160" s="35" t="s">
        <v>107</v>
      </c>
      <c r="D160" s="35" t="s">
        <v>125</v>
      </c>
      <c r="E160" s="35" t="s">
        <v>126</v>
      </c>
      <c r="F160" s="40" t="s">
        <v>117</v>
      </c>
      <c r="G160" s="35" t="s">
        <v>127</v>
      </c>
      <c r="H160" s="35" t="s">
        <v>519</v>
      </c>
      <c r="I160" s="15">
        <v>1.5</v>
      </c>
      <c r="J160" s="16" t="s">
        <v>124</v>
      </c>
      <c r="K160" s="38" t="s">
        <v>120</v>
      </c>
      <c r="L160" s="15">
        <v>10</v>
      </c>
      <c r="M160" s="15">
        <v>2017</v>
      </c>
      <c r="N160" s="10"/>
      <c r="O160" s="11">
        <v>7802</v>
      </c>
      <c r="P160" s="11">
        <v>3925</v>
      </c>
      <c r="Q160" s="10" t="s">
        <v>523</v>
      </c>
      <c r="R160" s="35"/>
      <c r="S160" s="35"/>
      <c r="T160" s="35"/>
      <c r="U160" s="35"/>
      <c r="V160" s="35"/>
      <c r="W160" s="35"/>
      <c r="X160" s="35"/>
      <c r="Y160" s="35"/>
    </row>
    <row r="161" spans="1:25" s="9" customFormat="1" ht="15.75" x14ac:dyDescent="0.25">
      <c r="A161" s="35" t="s">
        <v>88</v>
      </c>
      <c r="B161" s="35" t="s">
        <v>106</v>
      </c>
      <c r="C161" s="35" t="s">
        <v>107</v>
      </c>
      <c r="D161" s="35" t="s">
        <v>116</v>
      </c>
      <c r="E161" s="35" t="s">
        <v>128</v>
      </c>
      <c r="F161" s="40" t="s">
        <v>117</v>
      </c>
      <c r="G161" s="35" t="s">
        <v>129</v>
      </c>
      <c r="H161" s="35" t="s">
        <v>130</v>
      </c>
      <c r="I161" s="15">
        <v>1</v>
      </c>
      <c r="J161" s="16" t="s">
        <v>124</v>
      </c>
      <c r="K161" s="38" t="s">
        <v>120</v>
      </c>
      <c r="L161" s="15">
        <v>5</v>
      </c>
      <c r="M161" s="15">
        <v>2017</v>
      </c>
      <c r="N161" s="10"/>
      <c r="O161" s="11">
        <v>547</v>
      </c>
      <c r="P161" s="11">
        <v>447</v>
      </c>
      <c r="Q161" s="10" t="s">
        <v>523</v>
      </c>
      <c r="R161" s="35"/>
      <c r="S161" s="35"/>
      <c r="T161" s="35"/>
      <c r="U161" s="35"/>
      <c r="V161" s="35"/>
      <c r="W161" s="35"/>
      <c r="X161" s="35"/>
      <c r="Y161" s="35"/>
    </row>
    <row r="162" spans="1:25" s="12" customFormat="1" ht="15.75" x14ac:dyDescent="0.25">
      <c r="A162" s="36" t="s">
        <v>88</v>
      </c>
      <c r="B162" s="36" t="s">
        <v>106</v>
      </c>
      <c r="C162" s="36" t="s">
        <v>107</v>
      </c>
      <c r="D162" s="36" t="s">
        <v>121</v>
      </c>
      <c r="E162" s="36" t="s">
        <v>261</v>
      </c>
      <c r="F162" s="41" t="s">
        <v>117</v>
      </c>
      <c r="G162" s="36" t="s">
        <v>127</v>
      </c>
      <c r="H162" s="36" t="s">
        <v>130</v>
      </c>
      <c r="I162" s="18">
        <v>4</v>
      </c>
      <c r="J162" s="19" t="s">
        <v>124</v>
      </c>
      <c r="K162" s="39" t="s">
        <v>120</v>
      </c>
      <c r="L162" s="18">
        <v>5</v>
      </c>
      <c r="M162" s="18">
        <v>2017</v>
      </c>
      <c r="N162" s="13"/>
      <c r="O162" s="14">
        <v>26</v>
      </c>
      <c r="P162" s="14">
        <v>61</v>
      </c>
      <c r="Q162" s="13" t="s">
        <v>522</v>
      </c>
      <c r="R162" s="36"/>
      <c r="S162" s="36"/>
      <c r="T162" s="36"/>
      <c r="U162" s="36"/>
      <c r="V162" s="36"/>
      <c r="W162" s="36"/>
      <c r="X162" s="36"/>
      <c r="Y162" s="36"/>
    </row>
    <row r="163" spans="1:25" s="12" customFormat="1" ht="15.75" x14ac:dyDescent="0.25">
      <c r="A163" s="36" t="s">
        <v>88</v>
      </c>
      <c r="B163" s="36" t="s">
        <v>106</v>
      </c>
      <c r="C163" s="36" t="s">
        <v>107</v>
      </c>
      <c r="D163" s="36" t="s">
        <v>135</v>
      </c>
      <c r="E163" s="36" t="s">
        <v>262</v>
      </c>
      <c r="F163" s="41" t="s">
        <v>117</v>
      </c>
      <c r="G163" s="36" t="s">
        <v>263</v>
      </c>
      <c r="H163" s="36" t="s">
        <v>519</v>
      </c>
      <c r="I163" s="18">
        <v>2.5</v>
      </c>
      <c r="J163" s="19" t="s">
        <v>124</v>
      </c>
      <c r="K163" s="39" t="s">
        <v>120</v>
      </c>
      <c r="L163" s="18">
        <v>5</v>
      </c>
      <c r="M163" s="18">
        <v>2017</v>
      </c>
      <c r="N163" s="13"/>
      <c r="O163" s="14">
        <v>921</v>
      </c>
      <c r="P163" s="14">
        <v>180</v>
      </c>
      <c r="Q163" s="13" t="s">
        <v>523</v>
      </c>
      <c r="R163" s="36"/>
      <c r="S163" s="36"/>
      <c r="T163" s="36"/>
      <c r="U163" s="36"/>
      <c r="V163" s="36"/>
      <c r="W163" s="36"/>
      <c r="X163" s="36"/>
      <c r="Y163" s="36"/>
    </row>
    <row r="164" spans="1:25" s="12" customFormat="1" ht="15.75" x14ac:dyDescent="0.25">
      <c r="A164" s="36" t="s">
        <v>88</v>
      </c>
      <c r="B164" s="36" t="s">
        <v>106</v>
      </c>
      <c r="C164" s="36" t="s">
        <v>107</v>
      </c>
      <c r="D164" s="36" t="s">
        <v>135</v>
      </c>
      <c r="E164" s="36" t="s">
        <v>264</v>
      </c>
      <c r="F164" s="41" t="s">
        <v>137</v>
      </c>
      <c r="G164" s="36" t="s">
        <v>265</v>
      </c>
      <c r="H164" s="36" t="s">
        <v>130</v>
      </c>
      <c r="I164" s="18" t="s">
        <v>120</v>
      </c>
      <c r="J164" s="19">
        <v>6.4999999999999997E-3</v>
      </c>
      <c r="K164" s="39" t="s">
        <v>120</v>
      </c>
      <c r="L164" s="18">
        <v>5</v>
      </c>
      <c r="M164" s="21">
        <v>43101</v>
      </c>
      <c r="N164" s="13"/>
      <c r="O164" s="14">
        <v>1678</v>
      </c>
      <c r="P164" s="14">
        <v>1288</v>
      </c>
      <c r="Q164" s="13" t="s">
        <v>523</v>
      </c>
      <c r="R164" s="36"/>
      <c r="S164" s="36"/>
      <c r="T164" s="36"/>
      <c r="U164" s="36"/>
      <c r="V164" s="36"/>
      <c r="W164" s="36"/>
      <c r="X164" s="36"/>
      <c r="Y164" s="36"/>
    </row>
    <row r="165" spans="1:25" s="9" customFormat="1" ht="15" customHeight="1" x14ac:dyDescent="0.25">
      <c r="A165" s="35" t="s">
        <v>33</v>
      </c>
      <c r="B165" s="35" t="s">
        <v>104</v>
      </c>
      <c r="C165" s="35" t="s">
        <v>91</v>
      </c>
      <c r="D165" s="35" t="s">
        <v>116</v>
      </c>
      <c r="E165" s="35" t="s">
        <v>81</v>
      </c>
      <c r="F165" s="40" t="s">
        <v>117</v>
      </c>
      <c r="G165" s="35" t="s">
        <v>118</v>
      </c>
      <c r="H165" s="35" t="s">
        <v>199</v>
      </c>
      <c r="I165" s="15">
        <v>2.4</v>
      </c>
      <c r="J165" s="16" t="s">
        <v>124</v>
      </c>
      <c r="K165" s="15" t="s">
        <v>120</v>
      </c>
      <c r="L165" s="15">
        <v>5</v>
      </c>
      <c r="M165" s="15">
        <v>2017</v>
      </c>
      <c r="N165" s="10"/>
      <c r="O165" s="11">
        <v>621</v>
      </c>
      <c r="P165" s="11">
        <v>112</v>
      </c>
      <c r="Q165" s="10" t="s">
        <v>523</v>
      </c>
      <c r="R165" s="35"/>
      <c r="S165" s="35"/>
      <c r="T165" s="35"/>
      <c r="U165" s="35"/>
      <c r="V165" s="35"/>
      <c r="W165" s="35"/>
      <c r="X165" s="35"/>
      <c r="Y165" s="35"/>
    </row>
    <row r="166" spans="1:25" s="9" customFormat="1" ht="15" customHeight="1" x14ac:dyDescent="0.25">
      <c r="A166" s="35" t="s">
        <v>50</v>
      </c>
      <c r="B166" s="35" t="s">
        <v>104</v>
      </c>
      <c r="C166" s="35" t="s">
        <v>91</v>
      </c>
      <c r="D166" s="35" t="s">
        <v>132</v>
      </c>
      <c r="E166" s="35" t="s">
        <v>365</v>
      </c>
      <c r="F166" s="40" t="s">
        <v>117</v>
      </c>
      <c r="G166" s="35" t="s">
        <v>366</v>
      </c>
      <c r="H166" s="35" t="s">
        <v>119</v>
      </c>
      <c r="I166" s="15">
        <v>2</v>
      </c>
      <c r="J166" s="16" t="s">
        <v>124</v>
      </c>
      <c r="K166" s="15" t="s">
        <v>120</v>
      </c>
      <c r="L166" s="15">
        <v>5</v>
      </c>
      <c r="M166" s="15">
        <v>2017</v>
      </c>
      <c r="N166" s="10"/>
      <c r="O166" s="11">
        <v>508</v>
      </c>
      <c r="P166" s="11">
        <v>337</v>
      </c>
      <c r="Q166" s="10" t="s">
        <v>523</v>
      </c>
      <c r="R166" s="35"/>
      <c r="S166" s="35"/>
      <c r="T166" s="35"/>
      <c r="U166" s="35"/>
      <c r="V166" s="35"/>
      <c r="W166" s="35"/>
      <c r="X166" s="35"/>
      <c r="Y166" s="35"/>
    </row>
    <row r="167" spans="1:25" s="9" customFormat="1" ht="15" customHeight="1" x14ac:dyDescent="0.25">
      <c r="A167" s="35" t="s">
        <v>50</v>
      </c>
      <c r="B167" s="35" t="s">
        <v>104</v>
      </c>
      <c r="C167" s="35" t="s">
        <v>91</v>
      </c>
      <c r="D167" s="35" t="s">
        <v>132</v>
      </c>
      <c r="E167" s="35" t="s">
        <v>365</v>
      </c>
      <c r="F167" s="40" t="s">
        <v>117</v>
      </c>
      <c r="G167" s="35" t="s">
        <v>141</v>
      </c>
      <c r="H167" s="35" t="s">
        <v>119</v>
      </c>
      <c r="I167" s="15">
        <v>7</v>
      </c>
      <c r="J167" s="16" t="s">
        <v>124</v>
      </c>
      <c r="K167" s="15" t="s">
        <v>120</v>
      </c>
      <c r="L167" s="15">
        <v>5</v>
      </c>
      <c r="M167" s="15">
        <v>2017</v>
      </c>
      <c r="N167" s="10"/>
      <c r="O167" s="11">
        <v>499</v>
      </c>
      <c r="P167" s="11">
        <v>347</v>
      </c>
      <c r="Q167" s="10" t="s">
        <v>523</v>
      </c>
      <c r="R167" s="35"/>
      <c r="S167" s="35"/>
      <c r="T167" s="35"/>
      <c r="U167" s="35"/>
      <c r="V167" s="35"/>
      <c r="W167" s="35"/>
      <c r="X167" s="35"/>
      <c r="Y167" s="35"/>
    </row>
    <row r="168" spans="1:25" s="9" customFormat="1" ht="15" customHeight="1" x14ac:dyDescent="0.25">
      <c r="A168" s="35" t="s">
        <v>50</v>
      </c>
      <c r="B168" s="35" t="s">
        <v>104</v>
      </c>
      <c r="C168" s="35" t="s">
        <v>91</v>
      </c>
      <c r="D168" s="35" t="s">
        <v>121</v>
      </c>
      <c r="E168" s="35" t="s">
        <v>324</v>
      </c>
      <c r="F168" s="40" t="s">
        <v>117</v>
      </c>
      <c r="G168" s="35" t="s">
        <v>277</v>
      </c>
      <c r="H168" s="35" t="s">
        <v>119</v>
      </c>
      <c r="I168" s="15">
        <v>3</v>
      </c>
      <c r="J168" s="16" t="s">
        <v>124</v>
      </c>
      <c r="K168" s="15" t="s">
        <v>120</v>
      </c>
      <c r="L168" s="15">
        <v>5</v>
      </c>
      <c r="M168" s="15">
        <v>2017</v>
      </c>
      <c r="N168" s="10"/>
      <c r="O168" s="11">
        <v>11</v>
      </c>
      <c r="P168" s="11">
        <v>6</v>
      </c>
      <c r="Q168" s="10" t="s">
        <v>523</v>
      </c>
      <c r="R168" s="35"/>
      <c r="S168" s="35"/>
      <c r="T168" s="35"/>
      <c r="U168" s="35"/>
      <c r="V168" s="35"/>
      <c r="W168" s="35"/>
      <c r="X168" s="35"/>
      <c r="Y168" s="35"/>
    </row>
    <row r="169" spans="1:25" s="9" customFormat="1" ht="15" customHeight="1" x14ac:dyDescent="0.25">
      <c r="A169" s="35" t="s">
        <v>50</v>
      </c>
      <c r="B169" s="35" t="s">
        <v>104</v>
      </c>
      <c r="C169" s="35" t="s">
        <v>91</v>
      </c>
      <c r="D169" s="35" t="s">
        <v>132</v>
      </c>
      <c r="E169" s="35" t="s">
        <v>325</v>
      </c>
      <c r="F169" s="40" t="s">
        <v>117</v>
      </c>
      <c r="G169" s="35" t="s">
        <v>134</v>
      </c>
      <c r="H169" s="35" t="s">
        <v>119</v>
      </c>
      <c r="I169" s="15">
        <v>13.9</v>
      </c>
      <c r="J169" s="16" t="s">
        <v>124</v>
      </c>
      <c r="K169" s="38">
        <v>5607516</v>
      </c>
      <c r="L169" s="15">
        <v>7</v>
      </c>
      <c r="M169" s="15">
        <v>2017</v>
      </c>
      <c r="N169" s="10"/>
      <c r="O169" s="11">
        <v>1702</v>
      </c>
      <c r="P169" s="11">
        <v>723</v>
      </c>
      <c r="Q169" s="10" t="s">
        <v>523</v>
      </c>
      <c r="R169" s="35"/>
      <c r="S169" s="35"/>
      <c r="T169" s="35"/>
      <c r="U169" s="35"/>
      <c r="V169" s="35"/>
      <c r="W169" s="35"/>
      <c r="X169" s="35"/>
      <c r="Y169" s="35"/>
    </row>
    <row r="170" spans="1:25" s="9" customFormat="1" ht="15" customHeight="1" x14ac:dyDescent="0.25">
      <c r="A170" s="35" t="s">
        <v>50</v>
      </c>
      <c r="B170" s="35" t="s">
        <v>104</v>
      </c>
      <c r="C170" s="35" t="s">
        <v>91</v>
      </c>
      <c r="D170" s="35" t="s">
        <v>135</v>
      </c>
      <c r="E170" s="35" t="s">
        <v>200</v>
      </c>
      <c r="F170" s="40" t="s">
        <v>137</v>
      </c>
      <c r="G170" s="35" t="s">
        <v>138</v>
      </c>
      <c r="H170" s="35" t="s">
        <v>130</v>
      </c>
      <c r="I170" s="15" t="s">
        <v>120</v>
      </c>
      <c r="J170" s="16">
        <v>2.5000000000000001E-3</v>
      </c>
      <c r="K170" s="15" t="s">
        <v>120</v>
      </c>
      <c r="L170" s="15">
        <v>10</v>
      </c>
      <c r="M170" s="22">
        <v>43101</v>
      </c>
      <c r="N170" s="10"/>
      <c r="O170" s="11">
        <v>795</v>
      </c>
      <c r="P170" s="11">
        <v>1367</v>
      </c>
      <c r="Q170" s="10" t="s">
        <v>522</v>
      </c>
      <c r="R170" s="35"/>
      <c r="S170" s="35"/>
      <c r="T170" s="35"/>
      <c r="U170" s="35"/>
      <c r="V170" s="35"/>
      <c r="W170" s="35"/>
      <c r="X170" s="35"/>
      <c r="Y170" s="35"/>
    </row>
    <row r="171" spans="1:25" s="9" customFormat="1" ht="15" customHeight="1" x14ac:dyDescent="0.25">
      <c r="A171" s="35" t="s">
        <v>83</v>
      </c>
      <c r="B171" s="35" t="s">
        <v>104</v>
      </c>
      <c r="C171" s="35" t="s">
        <v>91</v>
      </c>
      <c r="D171" s="35" t="s">
        <v>132</v>
      </c>
      <c r="E171" s="35" t="s">
        <v>456</v>
      </c>
      <c r="F171" s="40" t="s">
        <v>182</v>
      </c>
      <c r="G171" s="35" t="s">
        <v>513</v>
      </c>
      <c r="H171" s="35" t="s">
        <v>120</v>
      </c>
      <c r="I171" s="15" t="s">
        <v>120</v>
      </c>
      <c r="J171" s="19" t="s">
        <v>120</v>
      </c>
      <c r="K171" s="38">
        <v>27455000</v>
      </c>
      <c r="L171" s="15">
        <v>38</v>
      </c>
      <c r="M171" s="15">
        <v>2017</v>
      </c>
      <c r="N171" s="10" t="s">
        <v>143</v>
      </c>
      <c r="O171" s="11">
        <f>1598+0</f>
        <v>1598</v>
      </c>
      <c r="P171" s="11">
        <f>1909+0</f>
        <v>1909</v>
      </c>
      <c r="Q171" s="10" t="s">
        <v>522</v>
      </c>
      <c r="R171" s="35" t="s">
        <v>90</v>
      </c>
      <c r="S171" s="35"/>
      <c r="T171" s="35"/>
      <c r="U171" s="35"/>
      <c r="V171" s="35"/>
      <c r="W171" s="35"/>
      <c r="X171" s="35"/>
      <c r="Y171" s="35"/>
    </row>
    <row r="172" spans="1:25" s="9" customFormat="1" ht="15" customHeight="1" x14ac:dyDescent="0.25">
      <c r="A172" s="35" t="s">
        <v>83</v>
      </c>
      <c r="B172" s="35" t="s">
        <v>104</v>
      </c>
      <c r="C172" s="35" t="s">
        <v>91</v>
      </c>
      <c r="D172" s="35" t="s">
        <v>132</v>
      </c>
      <c r="E172" s="35" t="s">
        <v>457</v>
      </c>
      <c r="F172" s="40" t="s">
        <v>162</v>
      </c>
      <c r="G172" s="35" t="s">
        <v>515</v>
      </c>
      <c r="H172" s="35" t="s">
        <v>120</v>
      </c>
      <c r="I172" s="15">
        <v>0.34</v>
      </c>
      <c r="J172" s="16" t="s">
        <v>120</v>
      </c>
      <c r="K172" s="38" t="s">
        <v>458</v>
      </c>
      <c r="L172" s="31" t="s">
        <v>512</v>
      </c>
      <c r="M172" s="15">
        <v>2017</v>
      </c>
      <c r="N172" s="10" t="s">
        <v>143</v>
      </c>
      <c r="O172" s="11">
        <f>2+0+584+0+2219+7349+2037+0+1128</f>
        <v>13319</v>
      </c>
      <c r="P172" s="11">
        <f>11+3+460+0+1913+8506+2354+0+1209</f>
        <v>14456</v>
      </c>
      <c r="Q172" s="10" t="s">
        <v>522</v>
      </c>
      <c r="R172" s="35" t="s">
        <v>41</v>
      </c>
      <c r="S172" s="35" t="s">
        <v>43</v>
      </c>
      <c r="T172" s="35" t="s">
        <v>35</v>
      </c>
      <c r="U172" s="35" t="s">
        <v>77</v>
      </c>
      <c r="V172" s="35" t="s">
        <v>50</v>
      </c>
      <c r="W172" s="35" t="s">
        <v>90</v>
      </c>
      <c r="X172" s="35" t="s">
        <v>34</v>
      </c>
      <c r="Y172" s="35" t="s">
        <v>37</v>
      </c>
    </row>
    <row r="173" spans="1:25" s="9" customFormat="1" ht="15.75" x14ac:dyDescent="0.25">
      <c r="A173" s="35" t="s">
        <v>83</v>
      </c>
      <c r="B173" s="35" t="s">
        <v>104</v>
      </c>
      <c r="C173" s="35" t="s">
        <v>91</v>
      </c>
      <c r="D173" s="35" t="s">
        <v>135</v>
      </c>
      <c r="E173" s="35" t="s">
        <v>388</v>
      </c>
      <c r="F173" s="40" t="s">
        <v>117</v>
      </c>
      <c r="G173" s="35" t="s">
        <v>129</v>
      </c>
      <c r="H173" s="35" t="s">
        <v>130</v>
      </c>
      <c r="I173" s="15">
        <v>2.5</v>
      </c>
      <c r="J173" s="16" t="s">
        <v>124</v>
      </c>
      <c r="K173" s="38" t="s">
        <v>120</v>
      </c>
      <c r="L173" s="15">
        <v>5</v>
      </c>
      <c r="M173" s="15">
        <v>2017</v>
      </c>
      <c r="N173" s="10"/>
      <c r="O173" s="11">
        <v>289</v>
      </c>
      <c r="P173" s="11">
        <v>1255</v>
      </c>
      <c r="Q173" s="10" t="s">
        <v>522</v>
      </c>
      <c r="R173" s="35"/>
      <c r="S173" s="35"/>
      <c r="T173" s="35"/>
      <c r="U173" s="35"/>
      <c r="V173" s="35"/>
      <c r="W173" s="35"/>
      <c r="X173" s="35"/>
      <c r="Y173" s="35"/>
    </row>
    <row r="174" spans="1:25" s="9" customFormat="1" ht="15.75" x14ac:dyDescent="0.25">
      <c r="A174" s="35" t="s">
        <v>83</v>
      </c>
      <c r="B174" s="35" t="s">
        <v>104</v>
      </c>
      <c r="C174" s="35" t="s">
        <v>91</v>
      </c>
      <c r="D174" s="35" t="s">
        <v>135</v>
      </c>
      <c r="E174" s="35" t="s">
        <v>388</v>
      </c>
      <c r="F174" s="40" t="s">
        <v>117</v>
      </c>
      <c r="G174" s="35" t="s">
        <v>157</v>
      </c>
      <c r="H174" s="35" t="s">
        <v>130</v>
      </c>
      <c r="I174" s="15">
        <v>5</v>
      </c>
      <c r="J174" s="16" t="s">
        <v>120</v>
      </c>
      <c r="K174" s="38" t="s">
        <v>120</v>
      </c>
      <c r="L174" s="15">
        <v>5</v>
      </c>
      <c r="M174" s="15">
        <v>2017</v>
      </c>
      <c r="N174" s="10"/>
      <c r="O174" s="11">
        <v>301</v>
      </c>
      <c r="P174" s="11">
        <v>1235</v>
      </c>
      <c r="Q174" s="10" t="s">
        <v>522</v>
      </c>
      <c r="R174" s="35"/>
      <c r="S174" s="35"/>
      <c r="T174" s="35"/>
      <c r="U174" s="35"/>
      <c r="V174" s="35"/>
      <c r="W174" s="35"/>
      <c r="X174" s="35"/>
      <c r="Y174" s="35"/>
    </row>
    <row r="175" spans="1:25" s="9" customFormat="1" ht="15.75" x14ac:dyDescent="0.25">
      <c r="A175" s="35" t="s">
        <v>83</v>
      </c>
      <c r="B175" s="35" t="s">
        <v>104</v>
      </c>
      <c r="C175" s="35" t="s">
        <v>91</v>
      </c>
      <c r="D175" s="35" t="s">
        <v>116</v>
      </c>
      <c r="E175" s="35" t="s">
        <v>30</v>
      </c>
      <c r="F175" s="40" t="s">
        <v>117</v>
      </c>
      <c r="G175" s="35" t="s">
        <v>277</v>
      </c>
      <c r="H175" s="35" t="s">
        <v>130</v>
      </c>
      <c r="I175" s="15">
        <v>3.75</v>
      </c>
      <c r="J175" s="16" t="s">
        <v>124</v>
      </c>
      <c r="K175" s="38" t="s">
        <v>120</v>
      </c>
      <c r="L175" s="15" t="s">
        <v>191</v>
      </c>
      <c r="M175" s="15">
        <v>2017</v>
      </c>
      <c r="N175" s="10"/>
      <c r="O175" s="11">
        <v>102</v>
      </c>
      <c r="P175" s="11">
        <v>188</v>
      </c>
      <c r="Q175" s="10" t="s">
        <v>522</v>
      </c>
      <c r="R175" s="35"/>
      <c r="S175" s="35"/>
      <c r="T175" s="35"/>
      <c r="U175" s="35"/>
      <c r="V175" s="35"/>
      <c r="W175" s="35"/>
      <c r="X175" s="35"/>
      <c r="Y175" s="35"/>
    </row>
    <row r="176" spans="1:25" s="9" customFormat="1" ht="15.75" x14ac:dyDescent="0.25">
      <c r="A176" s="35" t="s">
        <v>83</v>
      </c>
      <c r="B176" s="35" t="s">
        <v>104</v>
      </c>
      <c r="C176" s="35" t="s">
        <v>91</v>
      </c>
      <c r="D176" s="35" t="s">
        <v>121</v>
      </c>
      <c r="E176" s="35" t="s">
        <v>454</v>
      </c>
      <c r="F176" s="40" t="s">
        <v>117</v>
      </c>
      <c r="G176" s="35" t="s">
        <v>157</v>
      </c>
      <c r="H176" s="35" t="s">
        <v>130</v>
      </c>
      <c r="I176" s="15">
        <v>3.5</v>
      </c>
      <c r="J176" s="16" t="s">
        <v>120</v>
      </c>
      <c r="K176" s="38" t="s">
        <v>120</v>
      </c>
      <c r="L176" s="15" t="s">
        <v>191</v>
      </c>
      <c r="M176" s="15">
        <v>2017</v>
      </c>
      <c r="N176" s="10"/>
      <c r="O176" s="11">
        <v>168</v>
      </c>
      <c r="P176" s="11">
        <v>126</v>
      </c>
      <c r="Q176" s="10" t="s">
        <v>523</v>
      </c>
      <c r="R176" s="35"/>
      <c r="S176" s="35"/>
      <c r="T176" s="35"/>
      <c r="U176" s="35"/>
      <c r="V176" s="35"/>
      <c r="W176" s="35"/>
      <c r="X176" s="35"/>
      <c r="Y176" s="35"/>
    </row>
    <row r="177" spans="1:25" s="9" customFormat="1" ht="15.75" x14ac:dyDescent="0.25">
      <c r="A177" s="35" t="s">
        <v>83</v>
      </c>
      <c r="B177" s="35" t="s">
        <v>104</v>
      </c>
      <c r="C177" s="35" t="s">
        <v>91</v>
      </c>
      <c r="D177" s="35" t="s">
        <v>132</v>
      </c>
      <c r="E177" s="35" t="s">
        <v>455</v>
      </c>
      <c r="F177" s="40" t="s">
        <v>117</v>
      </c>
      <c r="G177" s="35" t="s">
        <v>141</v>
      </c>
      <c r="H177" s="35" t="s">
        <v>119</v>
      </c>
      <c r="I177" s="15">
        <v>5.9</v>
      </c>
      <c r="J177" s="16" t="s">
        <v>120</v>
      </c>
      <c r="K177" s="38" t="s">
        <v>120</v>
      </c>
      <c r="L177" s="15" t="s">
        <v>191</v>
      </c>
      <c r="M177" s="15">
        <v>2017</v>
      </c>
      <c r="N177" s="10" t="s">
        <v>143</v>
      </c>
      <c r="O177" s="11">
        <f>0+4+2701</f>
        <v>2705</v>
      </c>
      <c r="P177" s="11">
        <f>1+10+1224</f>
        <v>1235</v>
      </c>
      <c r="Q177" s="10" t="s">
        <v>523</v>
      </c>
      <c r="R177" s="35" t="s">
        <v>35</v>
      </c>
      <c r="S177" s="35" t="s">
        <v>50</v>
      </c>
      <c r="T177" s="35"/>
      <c r="U177" s="35"/>
      <c r="V177" s="35"/>
      <c r="W177" s="35"/>
      <c r="X177" s="35"/>
      <c r="Y177" s="35"/>
    </row>
    <row r="178" spans="1:25" s="9" customFormat="1" ht="15.75" x14ac:dyDescent="0.25">
      <c r="A178" s="35" t="s">
        <v>83</v>
      </c>
      <c r="B178" s="35" t="s">
        <v>104</v>
      </c>
      <c r="C178" s="35" t="s">
        <v>91</v>
      </c>
      <c r="D178" s="35" t="s">
        <v>132</v>
      </c>
      <c r="E178" s="35" t="s">
        <v>389</v>
      </c>
      <c r="F178" s="40" t="s">
        <v>117</v>
      </c>
      <c r="G178" s="35" t="s">
        <v>176</v>
      </c>
      <c r="H178" s="35" t="s">
        <v>119</v>
      </c>
      <c r="I178" s="15">
        <v>1.8</v>
      </c>
      <c r="J178" s="16" t="s">
        <v>124</v>
      </c>
      <c r="K178" s="38" t="s">
        <v>120</v>
      </c>
      <c r="L178" s="15">
        <v>5</v>
      </c>
      <c r="M178" s="15">
        <v>2017</v>
      </c>
      <c r="N178" s="10"/>
      <c r="O178" s="11">
        <v>868</v>
      </c>
      <c r="P178" s="11">
        <v>252</v>
      </c>
      <c r="Q178" s="10" t="s">
        <v>523</v>
      </c>
      <c r="R178" s="35"/>
      <c r="S178" s="35"/>
      <c r="T178" s="35"/>
      <c r="U178" s="35"/>
      <c r="V178" s="35"/>
      <c r="W178" s="35"/>
      <c r="X178" s="35"/>
      <c r="Y178" s="35"/>
    </row>
    <row r="179" spans="1:25" s="9" customFormat="1" ht="15.75" x14ac:dyDescent="0.25">
      <c r="A179" s="35" t="s">
        <v>83</v>
      </c>
      <c r="B179" s="35" t="s">
        <v>104</v>
      </c>
      <c r="C179" s="35" t="s">
        <v>91</v>
      </c>
      <c r="D179" s="35" t="s">
        <v>116</v>
      </c>
      <c r="E179" s="35" t="s">
        <v>38</v>
      </c>
      <c r="F179" s="40" t="s">
        <v>117</v>
      </c>
      <c r="G179" s="35" t="s">
        <v>129</v>
      </c>
      <c r="H179" s="35" t="s">
        <v>119</v>
      </c>
      <c r="I179" s="15">
        <v>1.85</v>
      </c>
      <c r="J179" s="16" t="s">
        <v>120</v>
      </c>
      <c r="K179" s="38" t="s">
        <v>120</v>
      </c>
      <c r="L179" s="15">
        <v>5</v>
      </c>
      <c r="M179" s="15">
        <v>2017</v>
      </c>
      <c r="N179" s="10"/>
      <c r="O179" s="11">
        <v>729</v>
      </c>
      <c r="P179" s="11">
        <v>249</v>
      </c>
      <c r="Q179" s="10" t="s">
        <v>523</v>
      </c>
      <c r="R179" s="35"/>
      <c r="S179" s="35"/>
      <c r="T179" s="35"/>
      <c r="U179" s="35"/>
      <c r="V179" s="35"/>
      <c r="W179" s="35"/>
      <c r="X179" s="35"/>
      <c r="Y179" s="35"/>
    </row>
    <row r="180" spans="1:25" s="9" customFormat="1" ht="15.75" x14ac:dyDescent="0.25">
      <c r="A180" s="35" t="s">
        <v>83</v>
      </c>
      <c r="B180" s="35" t="s">
        <v>104</v>
      </c>
      <c r="C180" s="35" t="s">
        <v>91</v>
      </c>
      <c r="D180" s="35" t="s">
        <v>125</v>
      </c>
      <c r="E180" s="35" t="s">
        <v>390</v>
      </c>
      <c r="F180" s="40" t="s">
        <v>117</v>
      </c>
      <c r="G180" s="35" t="s">
        <v>127</v>
      </c>
      <c r="H180" s="35" t="s">
        <v>119</v>
      </c>
      <c r="I180" s="15">
        <v>1.5</v>
      </c>
      <c r="J180" s="16" t="s">
        <v>124</v>
      </c>
      <c r="K180" s="38" t="s">
        <v>120</v>
      </c>
      <c r="L180" s="15" t="s">
        <v>191</v>
      </c>
      <c r="M180" s="15">
        <v>2017</v>
      </c>
      <c r="N180" s="10"/>
      <c r="O180" s="11">
        <v>862</v>
      </c>
      <c r="P180" s="11">
        <v>258</v>
      </c>
      <c r="Q180" s="10" t="s">
        <v>523</v>
      </c>
      <c r="R180" s="35"/>
      <c r="S180" s="35"/>
      <c r="T180" s="35"/>
      <c r="U180" s="35"/>
      <c r="V180" s="35"/>
      <c r="W180" s="35"/>
      <c r="X180" s="35"/>
      <c r="Y180" s="35"/>
    </row>
    <row r="181" spans="1:25" s="9" customFormat="1" ht="15.75" x14ac:dyDescent="0.25">
      <c r="A181" s="35" t="s">
        <v>83</v>
      </c>
      <c r="B181" s="35" t="s">
        <v>104</v>
      </c>
      <c r="C181" s="35" t="s">
        <v>91</v>
      </c>
      <c r="D181" s="35" t="s">
        <v>135</v>
      </c>
      <c r="E181" s="35" t="s">
        <v>388</v>
      </c>
      <c r="F181" s="40" t="s">
        <v>472</v>
      </c>
      <c r="G181" s="35" t="s">
        <v>473</v>
      </c>
      <c r="H181" s="35" t="s">
        <v>120</v>
      </c>
      <c r="I181" s="15" t="s">
        <v>120</v>
      </c>
      <c r="J181" s="16" t="s">
        <v>120</v>
      </c>
      <c r="K181" s="38" t="s">
        <v>120</v>
      </c>
      <c r="L181" s="15" t="s">
        <v>120</v>
      </c>
      <c r="M181" s="15" t="s">
        <v>120</v>
      </c>
      <c r="N181" s="10"/>
      <c r="O181" s="11">
        <v>1263</v>
      </c>
      <c r="P181" s="11">
        <v>274</v>
      </c>
      <c r="Q181" s="10" t="s">
        <v>523</v>
      </c>
      <c r="R181" s="35"/>
      <c r="S181" s="35"/>
      <c r="T181" s="35"/>
      <c r="U181" s="35"/>
      <c r="V181" s="35"/>
      <c r="W181" s="35"/>
      <c r="X181" s="35"/>
      <c r="Y181" s="35"/>
    </row>
    <row r="182" spans="1:25" s="9" customFormat="1" ht="15.75" x14ac:dyDescent="0.25">
      <c r="A182" s="35" t="s">
        <v>83</v>
      </c>
      <c r="B182" s="35" t="s">
        <v>104</v>
      </c>
      <c r="C182" s="35" t="s">
        <v>91</v>
      </c>
      <c r="D182" s="35" t="s">
        <v>135</v>
      </c>
      <c r="E182" s="35" t="s">
        <v>474</v>
      </c>
      <c r="F182" s="40" t="s">
        <v>147</v>
      </c>
      <c r="G182" s="35" t="s">
        <v>475</v>
      </c>
      <c r="H182" s="35" t="s">
        <v>120</v>
      </c>
      <c r="I182" s="15" t="s">
        <v>120</v>
      </c>
      <c r="J182" s="16" t="s">
        <v>120</v>
      </c>
      <c r="K182" s="38" t="s">
        <v>120</v>
      </c>
      <c r="L182" s="15" t="s">
        <v>120</v>
      </c>
      <c r="M182" s="15" t="s">
        <v>120</v>
      </c>
      <c r="N182" s="10" t="s">
        <v>143</v>
      </c>
      <c r="O182" s="11">
        <f>160+1704</f>
        <v>1864</v>
      </c>
      <c r="P182" s="11">
        <f>45+349</f>
        <v>394</v>
      </c>
      <c r="Q182" s="10" t="s">
        <v>523</v>
      </c>
      <c r="R182" s="35" t="s">
        <v>50</v>
      </c>
      <c r="S182" s="35"/>
      <c r="T182" s="35"/>
      <c r="U182" s="35"/>
      <c r="V182" s="35"/>
      <c r="W182" s="35"/>
      <c r="X182" s="35"/>
      <c r="Y182" s="35"/>
    </row>
    <row r="183" spans="1:25" s="9" customFormat="1" ht="15.75" x14ac:dyDescent="0.25">
      <c r="A183" s="35" t="s">
        <v>83</v>
      </c>
      <c r="B183" s="35" t="s">
        <v>104</v>
      </c>
      <c r="C183" s="35" t="s">
        <v>91</v>
      </c>
      <c r="D183" s="35" t="s">
        <v>135</v>
      </c>
      <c r="E183" s="35" t="s">
        <v>474</v>
      </c>
      <c r="F183" s="40" t="s">
        <v>147</v>
      </c>
      <c r="G183" s="35" t="s">
        <v>476</v>
      </c>
      <c r="H183" s="35" t="s">
        <v>120</v>
      </c>
      <c r="I183" s="15" t="s">
        <v>120</v>
      </c>
      <c r="J183" s="16" t="s">
        <v>120</v>
      </c>
      <c r="K183" s="38" t="s">
        <v>120</v>
      </c>
      <c r="L183" s="15" t="s">
        <v>120</v>
      </c>
      <c r="M183" s="15" t="s">
        <v>120</v>
      </c>
      <c r="N183" s="10" t="s">
        <v>143</v>
      </c>
      <c r="O183" s="11">
        <f>148+1597</f>
        <v>1745</v>
      </c>
      <c r="P183" s="11">
        <f>60+454</f>
        <v>514</v>
      </c>
      <c r="Q183" s="10" t="s">
        <v>523</v>
      </c>
      <c r="R183" s="35" t="s">
        <v>50</v>
      </c>
      <c r="S183" s="35"/>
      <c r="T183" s="35"/>
      <c r="U183" s="35"/>
      <c r="V183" s="35"/>
      <c r="W183" s="35"/>
      <c r="X183" s="35"/>
      <c r="Y183" s="35"/>
    </row>
    <row r="184" spans="1:25" s="9" customFormat="1" ht="15.75" x14ac:dyDescent="0.25">
      <c r="A184" s="35" t="s">
        <v>83</v>
      </c>
      <c r="B184" s="35" t="s">
        <v>104</v>
      </c>
      <c r="C184" s="35" t="s">
        <v>91</v>
      </c>
      <c r="D184" s="35" t="s">
        <v>135</v>
      </c>
      <c r="E184" s="35" t="s">
        <v>474</v>
      </c>
      <c r="F184" s="40" t="s">
        <v>147</v>
      </c>
      <c r="G184" s="35" t="s">
        <v>477</v>
      </c>
      <c r="H184" s="35" t="s">
        <v>120</v>
      </c>
      <c r="I184" s="15" t="s">
        <v>120</v>
      </c>
      <c r="J184" s="16" t="s">
        <v>120</v>
      </c>
      <c r="K184" s="38" t="s">
        <v>120</v>
      </c>
      <c r="L184" s="15" t="s">
        <v>120</v>
      </c>
      <c r="M184" s="15" t="s">
        <v>120</v>
      </c>
      <c r="N184" s="10" t="s">
        <v>143</v>
      </c>
      <c r="O184" s="11">
        <f>86+824</f>
        <v>910</v>
      </c>
      <c r="P184" s="11">
        <f>132+1240</f>
        <v>1372</v>
      </c>
      <c r="Q184" s="10" t="s">
        <v>522</v>
      </c>
      <c r="R184" s="35" t="s">
        <v>50</v>
      </c>
      <c r="S184" s="35"/>
      <c r="T184" s="35"/>
      <c r="U184" s="35"/>
      <c r="V184" s="35"/>
      <c r="W184" s="35"/>
      <c r="X184" s="35"/>
      <c r="Y184" s="35"/>
    </row>
    <row r="185" spans="1:25" s="9" customFormat="1" ht="15.75" x14ac:dyDescent="0.25">
      <c r="A185" s="35" t="s">
        <v>83</v>
      </c>
      <c r="B185" s="35" t="s">
        <v>104</v>
      </c>
      <c r="C185" s="35" t="s">
        <v>91</v>
      </c>
      <c r="D185" s="35" t="s">
        <v>135</v>
      </c>
      <c r="E185" s="35" t="s">
        <v>474</v>
      </c>
      <c r="F185" s="40" t="s">
        <v>147</v>
      </c>
      <c r="G185" s="35" t="s">
        <v>478</v>
      </c>
      <c r="H185" s="35" t="s">
        <v>120</v>
      </c>
      <c r="I185" s="15" t="s">
        <v>120</v>
      </c>
      <c r="J185" s="16" t="s">
        <v>120</v>
      </c>
      <c r="K185" s="38" t="s">
        <v>120</v>
      </c>
      <c r="L185" s="15" t="s">
        <v>120</v>
      </c>
      <c r="M185" s="15" t="s">
        <v>120</v>
      </c>
      <c r="N185" s="10" t="s">
        <v>143</v>
      </c>
      <c r="O185" s="11">
        <f>102+1017</f>
        <v>1119</v>
      </c>
      <c r="P185" s="11">
        <f>96+1005</f>
        <v>1101</v>
      </c>
      <c r="Q185" s="10" t="s">
        <v>523</v>
      </c>
      <c r="R185" s="35" t="s">
        <v>50</v>
      </c>
      <c r="S185" s="35"/>
      <c r="T185" s="35"/>
      <c r="U185" s="35"/>
      <c r="V185" s="35"/>
      <c r="W185" s="35"/>
      <c r="X185" s="35"/>
      <c r="Y185" s="35"/>
    </row>
    <row r="186" spans="1:25" s="9" customFormat="1" ht="15.75" x14ac:dyDescent="0.25">
      <c r="A186" s="35" t="s">
        <v>83</v>
      </c>
      <c r="B186" s="35" t="s">
        <v>104</v>
      </c>
      <c r="C186" s="35" t="s">
        <v>91</v>
      </c>
      <c r="D186" s="35" t="s">
        <v>135</v>
      </c>
      <c r="E186" s="35" t="s">
        <v>474</v>
      </c>
      <c r="F186" s="40" t="s">
        <v>147</v>
      </c>
      <c r="G186" s="35" t="s">
        <v>479</v>
      </c>
      <c r="H186" s="35" t="s">
        <v>120</v>
      </c>
      <c r="I186" s="15" t="s">
        <v>120</v>
      </c>
      <c r="J186" s="16" t="s">
        <v>120</v>
      </c>
      <c r="K186" s="38" t="s">
        <v>120</v>
      </c>
      <c r="L186" s="15" t="s">
        <v>120</v>
      </c>
      <c r="M186" s="15" t="s">
        <v>120</v>
      </c>
      <c r="N186" s="10" t="s">
        <v>143</v>
      </c>
      <c r="O186" s="11">
        <f>167+1279</f>
        <v>1446</v>
      </c>
      <c r="P186" s="11">
        <f>40+743</f>
        <v>783</v>
      </c>
      <c r="Q186" s="10" t="s">
        <v>523</v>
      </c>
      <c r="R186" s="35" t="s">
        <v>50</v>
      </c>
      <c r="S186" s="35"/>
      <c r="T186" s="35"/>
      <c r="U186" s="35"/>
      <c r="V186" s="35"/>
      <c r="W186" s="35"/>
      <c r="X186" s="35"/>
      <c r="Y186" s="35"/>
    </row>
    <row r="187" spans="1:25" s="9" customFormat="1" ht="15.75" x14ac:dyDescent="0.25">
      <c r="A187" s="35" t="s">
        <v>83</v>
      </c>
      <c r="B187" s="35" t="s">
        <v>104</v>
      </c>
      <c r="C187" s="35" t="s">
        <v>91</v>
      </c>
      <c r="D187" s="35" t="s">
        <v>135</v>
      </c>
      <c r="E187" s="35" t="s">
        <v>474</v>
      </c>
      <c r="F187" s="40" t="s">
        <v>147</v>
      </c>
      <c r="G187" s="35" t="s">
        <v>480</v>
      </c>
      <c r="H187" s="35" t="s">
        <v>120</v>
      </c>
      <c r="I187" s="15" t="s">
        <v>120</v>
      </c>
      <c r="J187" s="16" t="s">
        <v>120</v>
      </c>
      <c r="K187" s="38" t="s">
        <v>120</v>
      </c>
      <c r="L187" s="15" t="s">
        <v>120</v>
      </c>
      <c r="M187" s="15" t="s">
        <v>120</v>
      </c>
      <c r="N187" s="10" t="s">
        <v>143</v>
      </c>
      <c r="O187" s="11">
        <f>135+1444</f>
        <v>1579</v>
      </c>
      <c r="P187" s="11">
        <f>73+610</f>
        <v>683</v>
      </c>
      <c r="Q187" s="10" t="s">
        <v>523</v>
      </c>
      <c r="R187" s="35" t="s">
        <v>50</v>
      </c>
      <c r="S187" s="35"/>
      <c r="T187" s="35"/>
      <c r="U187" s="35"/>
      <c r="V187" s="35"/>
      <c r="W187" s="35"/>
      <c r="X187" s="35"/>
      <c r="Y187" s="35"/>
    </row>
    <row r="188" spans="1:25" s="9" customFormat="1" ht="15.75" x14ac:dyDescent="0.25">
      <c r="A188" s="35" t="s">
        <v>83</v>
      </c>
      <c r="B188" s="35" t="s">
        <v>104</v>
      </c>
      <c r="C188" s="35" t="s">
        <v>91</v>
      </c>
      <c r="D188" s="35" t="s">
        <v>135</v>
      </c>
      <c r="E188" s="35" t="s">
        <v>474</v>
      </c>
      <c r="F188" s="40" t="s">
        <v>147</v>
      </c>
      <c r="G188" s="35" t="s">
        <v>481</v>
      </c>
      <c r="H188" s="35" t="s">
        <v>120</v>
      </c>
      <c r="I188" s="15" t="s">
        <v>120</v>
      </c>
      <c r="J188" s="16" t="s">
        <v>120</v>
      </c>
      <c r="K188" s="38" t="s">
        <v>120</v>
      </c>
      <c r="L188" s="15" t="s">
        <v>120</v>
      </c>
      <c r="M188" s="15" t="s">
        <v>120</v>
      </c>
      <c r="N188" s="10" t="s">
        <v>143</v>
      </c>
      <c r="O188" s="11">
        <f>75+766</f>
        <v>841</v>
      </c>
      <c r="P188" s="11">
        <f>92+1116</f>
        <v>1208</v>
      </c>
      <c r="Q188" s="10" t="s">
        <v>522</v>
      </c>
      <c r="R188" s="35" t="s">
        <v>50</v>
      </c>
      <c r="S188" s="35"/>
      <c r="T188" s="35"/>
      <c r="U188" s="35"/>
      <c r="V188" s="35"/>
      <c r="W188" s="35"/>
      <c r="X188" s="35"/>
      <c r="Y188" s="35"/>
    </row>
    <row r="189" spans="1:25" s="9" customFormat="1" ht="15.75" x14ac:dyDescent="0.25">
      <c r="A189" s="35" t="s">
        <v>83</v>
      </c>
      <c r="B189" s="35" t="s">
        <v>104</v>
      </c>
      <c r="C189" s="35" t="s">
        <v>91</v>
      </c>
      <c r="D189" s="35" t="s">
        <v>135</v>
      </c>
      <c r="E189" s="35" t="s">
        <v>474</v>
      </c>
      <c r="F189" s="40" t="s">
        <v>147</v>
      </c>
      <c r="G189" s="35" t="s">
        <v>482</v>
      </c>
      <c r="H189" s="35" t="s">
        <v>120</v>
      </c>
      <c r="I189" s="15" t="s">
        <v>120</v>
      </c>
      <c r="J189" s="16" t="s">
        <v>120</v>
      </c>
      <c r="K189" s="38" t="s">
        <v>120</v>
      </c>
      <c r="L189" s="15" t="s">
        <v>120</v>
      </c>
      <c r="M189" s="15" t="s">
        <v>120</v>
      </c>
      <c r="N189" s="10" t="s">
        <v>143</v>
      </c>
      <c r="O189" s="11">
        <f>139+1408</f>
        <v>1547</v>
      </c>
      <c r="P189" s="11">
        <f>54+632</f>
        <v>686</v>
      </c>
      <c r="Q189" s="10" t="s">
        <v>523</v>
      </c>
      <c r="R189" s="35" t="s">
        <v>50</v>
      </c>
      <c r="S189" s="35"/>
      <c r="T189" s="35"/>
      <c r="U189" s="35"/>
      <c r="V189" s="35"/>
      <c r="W189" s="35"/>
      <c r="X189" s="35"/>
      <c r="Y189" s="35"/>
    </row>
    <row r="190" spans="1:25" s="9" customFormat="1" ht="15.75" x14ac:dyDescent="0.25">
      <c r="A190" s="35" t="s">
        <v>83</v>
      </c>
      <c r="B190" s="35" t="s">
        <v>104</v>
      </c>
      <c r="C190" s="35" t="s">
        <v>91</v>
      </c>
      <c r="D190" s="35" t="s">
        <v>121</v>
      </c>
      <c r="E190" s="35" t="s">
        <v>391</v>
      </c>
      <c r="F190" s="40" t="s">
        <v>137</v>
      </c>
      <c r="G190" s="35" t="s">
        <v>392</v>
      </c>
      <c r="H190" s="35" t="s">
        <v>130</v>
      </c>
      <c r="I190" s="15" t="s">
        <v>120</v>
      </c>
      <c r="J190" s="23">
        <v>5.0000000000000001E-3</v>
      </c>
      <c r="K190" s="38" t="s">
        <v>120</v>
      </c>
      <c r="L190" s="15" t="s">
        <v>120</v>
      </c>
      <c r="M190" s="22">
        <v>43101</v>
      </c>
      <c r="N190" s="10"/>
      <c r="O190" s="11">
        <v>30</v>
      </c>
      <c r="P190" s="11">
        <v>44</v>
      </c>
      <c r="Q190" s="10" t="s">
        <v>522</v>
      </c>
      <c r="R190" s="35"/>
      <c r="S190" s="35"/>
      <c r="T190" s="35"/>
      <c r="U190" s="35"/>
      <c r="V190" s="35"/>
      <c r="W190" s="35"/>
      <c r="X190" s="35"/>
      <c r="Y190" s="35"/>
    </row>
    <row r="191" spans="1:25" s="12" customFormat="1" ht="15" customHeight="1" x14ac:dyDescent="0.25">
      <c r="A191" s="36" t="s">
        <v>83</v>
      </c>
      <c r="B191" s="36" t="s">
        <v>104</v>
      </c>
      <c r="C191" s="36" t="s">
        <v>91</v>
      </c>
      <c r="D191" s="36" t="s">
        <v>135</v>
      </c>
      <c r="E191" s="36" t="s">
        <v>393</v>
      </c>
      <c r="F191" s="41" t="s">
        <v>137</v>
      </c>
      <c r="G191" s="36" t="s">
        <v>394</v>
      </c>
      <c r="H191" s="36" t="s">
        <v>139</v>
      </c>
      <c r="I191" s="18" t="s">
        <v>120</v>
      </c>
      <c r="J191" s="19">
        <v>2.5000000000000001E-3</v>
      </c>
      <c r="K191" s="39" t="s">
        <v>120</v>
      </c>
      <c r="L191" s="18" t="s">
        <v>191</v>
      </c>
      <c r="M191" s="21">
        <v>43466</v>
      </c>
      <c r="N191" s="13"/>
      <c r="O191" s="14">
        <v>316</v>
      </c>
      <c r="P191" s="14">
        <v>245</v>
      </c>
      <c r="Q191" s="13" t="s">
        <v>523</v>
      </c>
      <c r="R191" s="36"/>
      <c r="S191" s="36"/>
      <c r="T191" s="36"/>
      <c r="U191" s="36"/>
      <c r="V191" s="36"/>
      <c r="W191" s="36"/>
      <c r="X191" s="36"/>
      <c r="Y191" s="36"/>
    </row>
    <row r="192" spans="1:25" s="9" customFormat="1" ht="15" customHeight="1" x14ac:dyDescent="0.25">
      <c r="A192" s="35" t="s">
        <v>83</v>
      </c>
      <c r="B192" s="35" t="s">
        <v>104</v>
      </c>
      <c r="C192" s="35" t="s">
        <v>91</v>
      </c>
      <c r="D192" s="35" t="s">
        <v>135</v>
      </c>
      <c r="E192" s="35" t="s">
        <v>441</v>
      </c>
      <c r="F192" s="40" t="s">
        <v>151</v>
      </c>
      <c r="G192" s="35" t="s">
        <v>440</v>
      </c>
      <c r="H192" s="35" t="s">
        <v>120</v>
      </c>
      <c r="I192" s="15" t="s">
        <v>120</v>
      </c>
      <c r="J192" s="16" t="s">
        <v>120</v>
      </c>
      <c r="K192" s="38" t="s">
        <v>120</v>
      </c>
      <c r="L192" s="15" t="s">
        <v>120</v>
      </c>
      <c r="M192" s="15" t="s">
        <v>120</v>
      </c>
      <c r="N192" s="10"/>
      <c r="O192" s="11">
        <f>166+1322</f>
        <v>1488</v>
      </c>
      <c r="P192" s="11">
        <f>58+763</f>
        <v>821</v>
      </c>
      <c r="Q192" s="10" t="s">
        <v>523</v>
      </c>
      <c r="R192" s="35" t="s">
        <v>50</v>
      </c>
      <c r="S192" s="35"/>
      <c r="T192" s="35"/>
      <c r="U192" s="35"/>
      <c r="V192" s="35"/>
      <c r="W192" s="35"/>
      <c r="X192" s="35"/>
      <c r="Y192" s="35"/>
    </row>
    <row r="193" spans="1:25" s="9" customFormat="1" ht="15" customHeight="1" x14ac:dyDescent="0.25">
      <c r="A193" s="35" t="s">
        <v>92</v>
      </c>
      <c r="B193" s="35" t="s">
        <v>110</v>
      </c>
      <c r="C193" s="35" t="s">
        <v>113</v>
      </c>
      <c r="D193" s="35" t="s">
        <v>132</v>
      </c>
      <c r="E193" s="35" t="s">
        <v>423</v>
      </c>
      <c r="F193" s="40" t="s">
        <v>162</v>
      </c>
      <c r="G193" s="35" t="s">
        <v>250</v>
      </c>
      <c r="H193" s="35" t="s">
        <v>120</v>
      </c>
      <c r="I193" s="15">
        <v>0.5</v>
      </c>
      <c r="J193" s="16" t="s">
        <v>120</v>
      </c>
      <c r="K193" s="38">
        <v>12000000</v>
      </c>
      <c r="L193" s="15" t="s">
        <v>296</v>
      </c>
      <c r="M193" s="15" t="s">
        <v>120</v>
      </c>
      <c r="N193" s="10" t="s">
        <v>143</v>
      </c>
      <c r="O193" s="11">
        <f>777+290</f>
        <v>1067</v>
      </c>
      <c r="P193" s="11">
        <f>1621+745</f>
        <v>2366</v>
      </c>
      <c r="Q193" s="10" t="s">
        <v>522</v>
      </c>
      <c r="R193" s="35" t="s">
        <v>58</v>
      </c>
      <c r="S193" s="35"/>
      <c r="T193" s="35"/>
      <c r="U193" s="35"/>
      <c r="V193" s="35"/>
      <c r="W193" s="35"/>
      <c r="X193" s="35"/>
      <c r="Y193" s="35"/>
    </row>
    <row r="194" spans="1:25" s="9" customFormat="1" ht="15" customHeight="1" x14ac:dyDescent="0.25">
      <c r="A194" s="35" t="s">
        <v>92</v>
      </c>
      <c r="B194" s="35" t="s">
        <v>110</v>
      </c>
      <c r="C194" s="35" t="s">
        <v>113</v>
      </c>
      <c r="D194" s="35" t="s">
        <v>0</v>
      </c>
      <c r="E194" s="35" t="s">
        <v>424</v>
      </c>
      <c r="F194" s="40" t="s">
        <v>117</v>
      </c>
      <c r="G194" s="35" t="s">
        <v>425</v>
      </c>
      <c r="H194" s="35" t="s">
        <v>119</v>
      </c>
      <c r="I194" s="15">
        <v>0.5</v>
      </c>
      <c r="J194" s="16" t="s">
        <v>120</v>
      </c>
      <c r="K194" s="38" t="s">
        <v>120</v>
      </c>
      <c r="L194" s="15">
        <v>5</v>
      </c>
      <c r="M194" s="15">
        <v>2017</v>
      </c>
      <c r="N194" s="10"/>
      <c r="O194" s="11">
        <v>3273</v>
      </c>
      <c r="P194" s="11">
        <v>1583</v>
      </c>
      <c r="Q194" s="10" t="s">
        <v>523</v>
      </c>
      <c r="R194" s="35"/>
      <c r="S194" s="35"/>
      <c r="T194" s="35"/>
      <c r="U194" s="35"/>
      <c r="V194" s="35"/>
      <c r="W194" s="35"/>
      <c r="X194" s="35"/>
      <c r="Y194" s="35"/>
    </row>
    <row r="195" spans="1:25" s="9" customFormat="1" ht="15" customHeight="1" x14ac:dyDescent="0.25">
      <c r="A195" s="35" t="s">
        <v>92</v>
      </c>
      <c r="B195" s="35" t="s">
        <v>110</v>
      </c>
      <c r="C195" s="35" t="s">
        <v>113</v>
      </c>
      <c r="D195" s="35" t="s">
        <v>121</v>
      </c>
      <c r="E195" s="35" t="s">
        <v>426</v>
      </c>
      <c r="F195" s="40" t="s">
        <v>117</v>
      </c>
      <c r="G195" s="35" t="s">
        <v>129</v>
      </c>
      <c r="H195" s="35" t="s">
        <v>130</v>
      </c>
      <c r="I195" s="15">
        <v>2</v>
      </c>
      <c r="J195" s="16" t="s">
        <v>120</v>
      </c>
      <c r="K195" s="38" t="s">
        <v>120</v>
      </c>
      <c r="L195" s="15" t="s">
        <v>191</v>
      </c>
      <c r="M195" s="15">
        <v>2017</v>
      </c>
      <c r="N195" s="10"/>
      <c r="O195" s="11">
        <v>81</v>
      </c>
      <c r="P195" s="11">
        <v>117</v>
      </c>
      <c r="Q195" s="10" t="s">
        <v>522</v>
      </c>
      <c r="R195" s="35"/>
      <c r="S195" s="35"/>
      <c r="T195" s="35"/>
      <c r="U195" s="35"/>
      <c r="V195" s="35"/>
      <c r="W195" s="35"/>
      <c r="X195" s="35"/>
      <c r="Y195" s="35"/>
    </row>
    <row r="196" spans="1:25" s="9" customFormat="1" ht="15" customHeight="1" x14ac:dyDescent="0.25">
      <c r="A196" s="35" t="s">
        <v>85</v>
      </c>
      <c r="B196" s="35" t="s">
        <v>110</v>
      </c>
      <c r="C196" s="35" t="s">
        <v>69</v>
      </c>
      <c r="D196" s="35" t="s">
        <v>121</v>
      </c>
      <c r="E196" s="35" t="s">
        <v>369</v>
      </c>
      <c r="F196" s="40" t="s">
        <v>117</v>
      </c>
      <c r="G196" s="35" t="s">
        <v>370</v>
      </c>
      <c r="H196" s="35" t="s">
        <v>130</v>
      </c>
      <c r="I196" s="15">
        <v>2.5</v>
      </c>
      <c r="J196" s="16" t="s">
        <v>120</v>
      </c>
      <c r="K196" s="38" t="s">
        <v>120</v>
      </c>
      <c r="L196" s="15">
        <v>5</v>
      </c>
      <c r="M196" s="15">
        <v>2017</v>
      </c>
      <c r="N196" s="10" t="s">
        <v>143</v>
      </c>
      <c r="O196" s="11">
        <f>6+47</f>
        <v>53</v>
      </c>
      <c r="P196" s="11">
        <f>13+49</f>
        <v>62</v>
      </c>
      <c r="Q196" s="10" t="s">
        <v>522</v>
      </c>
      <c r="R196" s="35" t="s">
        <v>67</v>
      </c>
      <c r="S196" s="35"/>
      <c r="T196" s="35"/>
      <c r="U196" s="35"/>
      <c r="V196" s="35"/>
      <c r="W196" s="35"/>
      <c r="X196" s="35"/>
      <c r="Y196" s="35"/>
    </row>
    <row r="197" spans="1:25" s="9" customFormat="1" ht="15" customHeight="1" x14ac:dyDescent="0.25">
      <c r="A197" s="35" t="s">
        <v>95</v>
      </c>
      <c r="B197" s="35" t="s">
        <v>106</v>
      </c>
      <c r="C197" s="35" t="s">
        <v>107</v>
      </c>
      <c r="D197" s="35" t="s">
        <v>132</v>
      </c>
      <c r="E197" s="35" t="s">
        <v>236</v>
      </c>
      <c r="F197" s="40" t="s">
        <v>162</v>
      </c>
      <c r="G197" s="35" t="s">
        <v>250</v>
      </c>
      <c r="H197" s="35" t="s">
        <v>120</v>
      </c>
      <c r="I197" s="15">
        <v>0.5</v>
      </c>
      <c r="J197" s="19" t="s">
        <v>120</v>
      </c>
      <c r="K197" s="38">
        <v>23000000</v>
      </c>
      <c r="L197" s="15" t="s">
        <v>231</v>
      </c>
      <c r="M197" s="15" t="s">
        <v>120</v>
      </c>
      <c r="N197" s="10"/>
      <c r="O197" s="11">
        <v>1715</v>
      </c>
      <c r="P197" s="11">
        <v>1734</v>
      </c>
      <c r="Q197" s="10" t="s">
        <v>522</v>
      </c>
      <c r="R197" s="35"/>
      <c r="S197" s="35"/>
      <c r="T197" s="35"/>
      <c r="U197" s="35"/>
      <c r="V197" s="35"/>
      <c r="W197" s="35"/>
      <c r="X197" s="35"/>
      <c r="Y197" s="35"/>
    </row>
    <row r="198" spans="1:25" s="9" customFormat="1" ht="15" customHeight="1" x14ac:dyDescent="0.25">
      <c r="A198" s="35" t="s">
        <v>95</v>
      </c>
      <c r="B198" s="35" t="s">
        <v>106</v>
      </c>
      <c r="C198" s="35" t="s">
        <v>107</v>
      </c>
      <c r="D198" s="35" t="s">
        <v>132</v>
      </c>
      <c r="E198" s="35" t="s">
        <v>302</v>
      </c>
      <c r="F198" s="40" t="s">
        <v>117</v>
      </c>
      <c r="G198" s="35" t="s">
        <v>127</v>
      </c>
      <c r="H198" s="35" t="s">
        <v>130</v>
      </c>
      <c r="I198" s="15">
        <v>5.9</v>
      </c>
      <c r="J198" s="16" t="s">
        <v>120</v>
      </c>
      <c r="K198" s="38" t="s">
        <v>120</v>
      </c>
      <c r="L198" s="15" t="s">
        <v>191</v>
      </c>
      <c r="M198" s="15">
        <v>2017</v>
      </c>
      <c r="N198" s="10" t="s">
        <v>143</v>
      </c>
      <c r="O198" s="11">
        <f>1881+77</f>
        <v>1958</v>
      </c>
      <c r="P198" s="11">
        <f>1137+35</f>
        <v>1172</v>
      </c>
      <c r="Q198" s="10" t="s">
        <v>523</v>
      </c>
      <c r="R198" s="35" t="s">
        <v>99</v>
      </c>
      <c r="S198" s="35"/>
      <c r="T198" s="35"/>
      <c r="U198" s="35"/>
      <c r="V198" s="35"/>
      <c r="W198" s="35"/>
      <c r="X198" s="35"/>
      <c r="Y198" s="35"/>
    </row>
    <row r="199" spans="1:25" s="9" customFormat="1" ht="15" customHeight="1" x14ac:dyDescent="0.25">
      <c r="A199" s="35" t="s">
        <v>95</v>
      </c>
      <c r="B199" s="35" t="s">
        <v>106</v>
      </c>
      <c r="C199" s="35" t="s">
        <v>107</v>
      </c>
      <c r="D199" s="35" t="s">
        <v>116</v>
      </c>
      <c r="E199" s="35" t="s">
        <v>313</v>
      </c>
      <c r="F199" s="40" t="s">
        <v>117</v>
      </c>
      <c r="G199" s="35" t="s">
        <v>314</v>
      </c>
      <c r="H199" s="35" t="s">
        <v>130</v>
      </c>
      <c r="I199" s="15">
        <v>1.5</v>
      </c>
      <c r="J199" s="16" t="s">
        <v>120</v>
      </c>
      <c r="K199" s="38" t="s">
        <v>120</v>
      </c>
      <c r="L199" s="15">
        <v>5</v>
      </c>
      <c r="M199" s="15">
        <v>2017</v>
      </c>
      <c r="N199" s="10"/>
      <c r="O199" s="11">
        <v>46</v>
      </c>
      <c r="P199" s="11">
        <v>226</v>
      </c>
      <c r="Q199" s="10" t="s">
        <v>522</v>
      </c>
      <c r="R199" s="35"/>
      <c r="S199" s="35"/>
      <c r="T199" s="35"/>
      <c r="U199" s="35"/>
      <c r="V199" s="35"/>
      <c r="W199" s="35"/>
      <c r="X199" s="35"/>
      <c r="Y199" s="35"/>
    </row>
    <row r="200" spans="1:25" s="9" customFormat="1" ht="15" customHeight="1" x14ac:dyDescent="0.25">
      <c r="A200" s="35" t="s">
        <v>95</v>
      </c>
      <c r="B200" s="35" t="s">
        <v>106</v>
      </c>
      <c r="C200" s="35" t="s">
        <v>107</v>
      </c>
      <c r="D200" s="35" t="s">
        <v>132</v>
      </c>
      <c r="E200" s="35" t="s">
        <v>315</v>
      </c>
      <c r="F200" s="40" t="s">
        <v>117</v>
      </c>
      <c r="G200" s="35" t="s">
        <v>127</v>
      </c>
      <c r="H200" s="35" t="s">
        <v>130</v>
      </c>
      <c r="I200" s="15">
        <v>8.3000000000000007</v>
      </c>
      <c r="J200" s="16" t="s">
        <v>120</v>
      </c>
      <c r="K200" s="38" t="s">
        <v>120</v>
      </c>
      <c r="L200" s="15">
        <v>5</v>
      </c>
      <c r="M200" s="15">
        <v>2017</v>
      </c>
      <c r="N200" s="10"/>
      <c r="O200" s="11">
        <v>1289</v>
      </c>
      <c r="P200" s="11">
        <v>1857</v>
      </c>
      <c r="Q200" s="10" t="s">
        <v>522</v>
      </c>
      <c r="R200" s="35"/>
      <c r="S200" s="35"/>
      <c r="T200" s="35"/>
      <c r="U200" s="35"/>
      <c r="V200" s="35"/>
      <c r="W200" s="35"/>
      <c r="X200" s="35"/>
      <c r="Y200" s="35"/>
    </row>
    <row r="201" spans="1:25" s="9" customFormat="1" ht="15" customHeight="1" x14ac:dyDescent="0.25">
      <c r="A201" s="35" t="s">
        <v>95</v>
      </c>
      <c r="B201" s="35" t="s">
        <v>106</v>
      </c>
      <c r="C201" s="35" t="s">
        <v>107</v>
      </c>
      <c r="D201" s="35" t="s">
        <v>116</v>
      </c>
      <c r="E201" s="35" t="s">
        <v>237</v>
      </c>
      <c r="F201" s="40" t="s">
        <v>117</v>
      </c>
      <c r="G201" s="35" t="s">
        <v>240</v>
      </c>
      <c r="H201" s="35" t="s">
        <v>130</v>
      </c>
      <c r="I201" s="15">
        <v>2</v>
      </c>
      <c r="J201" s="16" t="s">
        <v>120</v>
      </c>
      <c r="K201" s="38" t="s">
        <v>120</v>
      </c>
      <c r="L201" s="15">
        <v>5</v>
      </c>
      <c r="M201" s="15">
        <v>2017</v>
      </c>
      <c r="N201" s="10"/>
      <c r="O201" s="11">
        <v>452</v>
      </c>
      <c r="P201" s="11">
        <v>299</v>
      </c>
      <c r="Q201" s="10" t="s">
        <v>523</v>
      </c>
      <c r="R201" s="35"/>
      <c r="S201" s="35"/>
      <c r="T201" s="35"/>
      <c r="U201" s="35"/>
      <c r="V201" s="35"/>
      <c r="W201" s="35"/>
      <c r="X201" s="35"/>
      <c r="Y201" s="35"/>
    </row>
    <row r="202" spans="1:25" s="9" customFormat="1" ht="15" customHeight="1" x14ac:dyDescent="0.25">
      <c r="A202" s="35" t="s">
        <v>95</v>
      </c>
      <c r="B202" s="35" t="s">
        <v>106</v>
      </c>
      <c r="C202" s="35" t="s">
        <v>107</v>
      </c>
      <c r="D202" s="35" t="s">
        <v>132</v>
      </c>
      <c r="E202" s="35" t="s">
        <v>238</v>
      </c>
      <c r="F202" s="40" t="s">
        <v>117</v>
      </c>
      <c r="G202" s="35" t="s">
        <v>239</v>
      </c>
      <c r="H202" s="35" t="s">
        <v>130</v>
      </c>
      <c r="I202" s="15">
        <v>2.9</v>
      </c>
      <c r="J202" s="16" t="s">
        <v>120</v>
      </c>
      <c r="K202" s="38" t="s">
        <v>120</v>
      </c>
      <c r="L202" s="15">
        <v>5</v>
      </c>
      <c r="M202" s="15">
        <v>2017</v>
      </c>
      <c r="N202" s="10"/>
      <c r="O202" s="11">
        <v>931</v>
      </c>
      <c r="P202" s="11">
        <v>867</v>
      </c>
      <c r="Q202" s="10" t="s">
        <v>523</v>
      </c>
      <c r="R202" s="35"/>
      <c r="S202" s="35"/>
      <c r="T202" s="35"/>
      <c r="U202" s="35"/>
      <c r="V202" s="35"/>
      <c r="W202" s="35"/>
      <c r="X202" s="35"/>
      <c r="Y202" s="35"/>
    </row>
    <row r="203" spans="1:25" s="9" customFormat="1" ht="15" customHeight="1" x14ac:dyDescent="0.25">
      <c r="A203" s="35" t="s">
        <v>95</v>
      </c>
      <c r="B203" s="35" t="s">
        <v>106</v>
      </c>
      <c r="C203" s="35" t="s">
        <v>107</v>
      </c>
      <c r="D203" s="35" t="s">
        <v>132</v>
      </c>
      <c r="E203" s="35" t="s">
        <v>316</v>
      </c>
      <c r="F203" s="40" t="s">
        <v>117</v>
      </c>
      <c r="G203" s="35" t="s">
        <v>127</v>
      </c>
      <c r="H203" s="35" t="s">
        <v>130</v>
      </c>
      <c r="I203" s="15">
        <v>8.25</v>
      </c>
      <c r="J203" s="16" t="s">
        <v>120</v>
      </c>
      <c r="K203" s="38" t="s">
        <v>120</v>
      </c>
      <c r="L203" s="15" t="s">
        <v>191</v>
      </c>
      <c r="M203" s="15">
        <v>2017</v>
      </c>
      <c r="N203" s="10"/>
      <c r="O203" s="11">
        <v>517</v>
      </c>
      <c r="P203" s="11">
        <v>1061</v>
      </c>
      <c r="Q203" s="10" t="s">
        <v>522</v>
      </c>
      <c r="R203" s="35"/>
      <c r="S203" s="35"/>
      <c r="T203" s="35"/>
      <c r="U203" s="35"/>
      <c r="V203" s="35"/>
      <c r="W203" s="35"/>
      <c r="X203" s="35"/>
      <c r="Y203" s="35"/>
    </row>
    <row r="204" spans="1:25" s="9" customFormat="1" ht="15" customHeight="1" x14ac:dyDescent="0.25">
      <c r="A204" s="35" t="s">
        <v>95</v>
      </c>
      <c r="B204" s="35" t="s">
        <v>106</v>
      </c>
      <c r="C204" s="35" t="s">
        <v>107</v>
      </c>
      <c r="D204" s="35" t="s">
        <v>121</v>
      </c>
      <c r="E204" s="35" t="s">
        <v>303</v>
      </c>
      <c r="F204" s="40" t="s">
        <v>147</v>
      </c>
      <c r="G204" s="35" t="s">
        <v>304</v>
      </c>
      <c r="H204" s="35" t="s">
        <v>120</v>
      </c>
      <c r="I204" s="15" t="s">
        <v>120</v>
      </c>
      <c r="J204" s="16" t="s">
        <v>120</v>
      </c>
      <c r="K204" s="38" t="s">
        <v>120</v>
      </c>
      <c r="L204" s="15" t="s">
        <v>120</v>
      </c>
      <c r="M204" s="15" t="s">
        <v>120</v>
      </c>
      <c r="N204" s="10"/>
      <c r="O204" s="11">
        <v>107</v>
      </c>
      <c r="P204" s="11">
        <v>89</v>
      </c>
      <c r="Q204" s="10" t="s">
        <v>523</v>
      </c>
      <c r="R204" s="35"/>
      <c r="S204" s="35"/>
      <c r="T204" s="35"/>
      <c r="U204" s="35"/>
      <c r="V204" s="35"/>
      <c r="W204" s="35"/>
      <c r="X204" s="35"/>
      <c r="Y204" s="35"/>
    </row>
    <row r="205" spans="1:25" s="12" customFormat="1" ht="15" customHeight="1" x14ac:dyDescent="0.25">
      <c r="A205" s="36" t="s">
        <v>90</v>
      </c>
      <c r="B205" s="36" t="s">
        <v>104</v>
      </c>
      <c r="C205" s="36" t="s">
        <v>91</v>
      </c>
      <c r="D205" s="36" t="s">
        <v>132</v>
      </c>
      <c r="E205" s="36" t="s">
        <v>161</v>
      </c>
      <c r="F205" s="41" t="s">
        <v>162</v>
      </c>
      <c r="G205" s="36" t="s">
        <v>163</v>
      </c>
      <c r="H205" s="36" t="s">
        <v>130</v>
      </c>
      <c r="I205" s="18" t="s">
        <v>120</v>
      </c>
      <c r="J205" s="19">
        <v>7.4999999999999997E-3</v>
      </c>
      <c r="K205" s="39">
        <v>9000000</v>
      </c>
      <c r="L205" s="18" t="s">
        <v>164</v>
      </c>
      <c r="M205" s="21">
        <v>43101</v>
      </c>
      <c r="N205" s="13" t="s">
        <v>143</v>
      </c>
      <c r="O205" s="14">
        <f>1+8+1305</f>
        <v>1314</v>
      </c>
      <c r="P205" s="14">
        <f>12+31+1277</f>
        <v>1320</v>
      </c>
      <c r="Q205" s="13" t="s">
        <v>522</v>
      </c>
      <c r="R205" s="36" t="s">
        <v>41</v>
      </c>
      <c r="S205" s="36" t="s">
        <v>83</v>
      </c>
      <c r="T205" s="36"/>
      <c r="U205" s="36"/>
      <c r="V205" s="36"/>
      <c r="W205" s="36"/>
      <c r="X205" s="36"/>
      <c r="Y205" s="36"/>
    </row>
    <row r="206" spans="1:25" s="9" customFormat="1" ht="15.75" x14ac:dyDescent="0.25">
      <c r="A206" s="35" t="s">
        <v>25</v>
      </c>
      <c r="B206" s="35" t="s">
        <v>106</v>
      </c>
      <c r="C206" s="35" t="s">
        <v>107</v>
      </c>
      <c r="D206" s="35" t="s">
        <v>116</v>
      </c>
      <c r="E206" s="35" t="s">
        <v>202</v>
      </c>
      <c r="F206" s="40" t="s">
        <v>117</v>
      </c>
      <c r="G206" s="35" t="s">
        <v>127</v>
      </c>
      <c r="H206" s="35" t="s">
        <v>130</v>
      </c>
      <c r="I206" s="15">
        <v>1.5</v>
      </c>
      <c r="J206" s="16" t="s">
        <v>120</v>
      </c>
      <c r="K206" s="38" t="s">
        <v>120</v>
      </c>
      <c r="L206" s="15">
        <v>5</v>
      </c>
      <c r="M206" s="15">
        <v>2017</v>
      </c>
      <c r="N206" s="10"/>
      <c r="O206" s="11">
        <v>41</v>
      </c>
      <c r="P206" s="11">
        <v>89</v>
      </c>
      <c r="Q206" s="10" t="s">
        <v>522</v>
      </c>
      <c r="R206" s="35"/>
      <c r="S206" s="35"/>
      <c r="T206" s="35"/>
      <c r="U206" s="35"/>
      <c r="V206" s="35"/>
      <c r="W206" s="35"/>
      <c r="X206" s="35"/>
      <c r="Y206" s="35"/>
    </row>
    <row r="207" spans="1:25" s="9" customFormat="1" ht="15.75" x14ac:dyDescent="0.25">
      <c r="A207" s="35" t="s">
        <v>25</v>
      </c>
      <c r="B207" s="35" t="s">
        <v>106</v>
      </c>
      <c r="C207" s="35" t="s">
        <v>107</v>
      </c>
      <c r="D207" s="35" t="s">
        <v>132</v>
      </c>
      <c r="E207" s="35" t="s">
        <v>144</v>
      </c>
      <c r="F207" s="40" t="s">
        <v>117</v>
      </c>
      <c r="G207" s="35" t="s">
        <v>127</v>
      </c>
      <c r="H207" s="35" t="s">
        <v>119</v>
      </c>
      <c r="I207" s="15">
        <v>6.9</v>
      </c>
      <c r="J207" s="16" t="s">
        <v>120</v>
      </c>
      <c r="K207" s="38" t="s">
        <v>120</v>
      </c>
      <c r="L207" s="15">
        <v>5</v>
      </c>
      <c r="M207" s="15">
        <v>2017</v>
      </c>
      <c r="N207" s="10"/>
      <c r="O207" s="11">
        <v>830</v>
      </c>
      <c r="P207" s="11">
        <v>308</v>
      </c>
      <c r="Q207" s="10" t="s">
        <v>523</v>
      </c>
      <c r="R207" s="35"/>
      <c r="S207" s="35"/>
      <c r="T207" s="35"/>
      <c r="U207" s="35"/>
      <c r="V207" s="35"/>
      <c r="W207" s="35"/>
      <c r="X207" s="35"/>
      <c r="Y207" s="35"/>
    </row>
    <row r="208" spans="1:25" s="9" customFormat="1" ht="15.75" x14ac:dyDescent="0.25">
      <c r="A208" s="35" t="s">
        <v>25</v>
      </c>
      <c r="B208" s="35" t="s">
        <v>106</v>
      </c>
      <c r="C208" s="35" t="s">
        <v>107</v>
      </c>
      <c r="D208" s="35" t="s">
        <v>132</v>
      </c>
      <c r="E208" s="35" t="s">
        <v>145</v>
      </c>
      <c r="F208" s="40" t="s">
        <v>117</v>
      </c>
      <c r="G208" s="35" t="s">
        <v>134</v>
      </c>
      <c r="H208" s="35" t="s">
        <v>119</v>
      </c>
      <c r="I208" s="15">
        <v>10.4</v>
      </c>
      <c r="J208" s="16" t="s">
        <v>120</v>
      </c>
      <c r="K208" s="38">
        <v>3900000</v>
      </c>
      <c r="L208" s="15">
        <v>7</v>
      </c>
      <c r="M208" s="15">
        <v>2018</v>
      </c>
      <c r="N208" s="10"/>
      <c r="O208" s="11">
        <v>1762</v>
      </c>
      <c r="P208" s="11">
        <v>603</v>
      </c>
      <c r="Q208" s="10" t="s">
        <v>523</v>
      </c>
      <c r="R208" s="35"/>
      <c r="S208" s="35"/>
      <c r="T208" s="35"/>
      <c r="U208" s="35"/>
      <c r="V208" s="35"/>
      <c r="W208" s="35"/>
      <c r="X208" s="35"/>
      <c r="Y208" s="35"/>
    </row>
    <row r="209" spans="1:25" s="9" customFormat="1" ht="15.75" x14ac:dyDescent="0.25">
      <c r="A209" s="35" t="s">
        <v>25</v>
      </c>
      <c r="B209" s="35" t="s">
        <v>106</v>
      </c>
      <c r="C209" s="35" t="s">
        <v>107</v>
      </c>
      <c r="D209" s="35" t="s">
        <v>132</v>
      </c>
      <c r="E209" s="35" t="s">
        <v>145</v>
      </c>
      <c r="F209" s="40" t="s">
        <v>117</v>
      </c>
      <c r="G209" s="35" t="s">
        <v>134</v>
      </c>
      <c r="H209" s="35" t="s">
        <v>119</v>
      </c>
      <c r="I209" s="15">
        <v>10.7</v>
      </c>
      <c r="J209" s="16" t="s">
        <v>120</v>
      </c>
      <c r="K209" s="38">
        <v>4000000</v>
      </c>
      <c r="L209" s="15">
        <v>5</v>
      </c>
      <c r="M209" s="15">
        <v>2018</v>
      </c>
      <c r="N209" s="10"/>
      <c r="O209" s="11">
        <v>1734</v>
      </c>
      <c r="P209" s="11">
        <v>643</v>
      </c>
      <c r="Q209" s="10" t="s">
        <v>523</v>
      </c>
      <c r="R209" s="35"/>
      <c r="S209" s="35"/>
      <c r="T209" s="35"/>
      <c r="U209" s="35"/>
      <c r="V209" s="35"/>
      <c r="W209" s="35"/>
      <c r="X209" s="35"/>
      <c r="Y209" s="35"/>
    </row>
    <row r="210" spans="1:25" s="9" customFormat="1" ht="15.75" x14ac:dyDescent="0.25">
      <c r="A210" s="35" t="s">
        <v>25</v>
      </c>
      <c r="B210" s="35" t="s">
        <v>106</v>
      </c>
      <c r="C210" s="35" t="s">
        <v>107</v>
      </c>
      <c r="D210" s="35" t="s">
        <v>132</v>
      </c>
      <c r="E210" s="35" t="s">
        <v>170</v>
      </c>
      <c r="F210" s="40" t="s">
        <v>117</v>
      </c>
      <c r="G210" s="35" t="s">
        <v>171</v>
      </c>
      <c r="H210" s="35" t="s">
        <v>119</v>
      </c>
      <c r="I210" s="15">
        <v>4.8</v>
      </c>
      <c r="J210" s="16" t="s">
        <v>120</v>
      </c>
      <c r="K210" s="38">
        <v>1320000</v>
      </c>
      <c r="L210" s="15">
        <v>5</v>
      </c>
      <c r="M210" s="15">
        <v>2017</v>
      </c>
      <c r="N210" s="10"/>
      <c r="O210" s="11">
        <v>1041</v>
      </c>
      <c r="P210" s="11">
        <v>471</v>
      </c>
      <c r="Q210" s="10" t="s">
        <v>523</v>
      </c>
      <c r="R210" s="35"/>
      <c r="S210" s="35"/>
      <c r="T210" s="35"/>
      <c r="U210" s="35"/>
      <c r="V210" s="35"/>
      <c r="W210" s="35"/>
      <c r="X210" s="35"/>
      <c r="Y210" s="35"/>
    </row>
    <row r="211" spans="1:25" s="9" customFormat="1" ht="15.75" x14ac:dyDescent="0.25">
      <c r="A211" s="35" t="s">
        <v>25</v>
      </c>
      <c r="B211" s="35" t="s">
        <v>106</v>
      </c>
      <c r="C211" s="35" t="s">
        <v>107</v>
      </c>
      <c r="D211" s="35" t="s">
        <v>116</v>
      </c>
      <c r="E211" s="35" t="s">
        <v>150</v>
      </c>
      <c r="F211" s="40" t="s">
        <v>117</v>
      </c>
      <c r="G211" s="35" t="s">
        <v>118</v>
      </c>
      <c r="H211" s="35" t="s">
        <v>119</v>
      </c>
      <c r="I211" s="15">
        <v>2.5</v>
      </c>
      <c r="J211" s="16" t="s">
        <v>120</v>
      </c>
      <c r="K211" s="38" t="s">
        <v>120</v>
      </c>
      <c r="L211" s="15">
        <v>5</v>
      </c>
      <c r="M211" s="15">
        <v>2017</v>
      </c>
      <c r="N211" s="10"/>
      <c r="O211" s="11">
        <v>34</v>
      </c>
      <c r="P211" s="11">
        <v>5</v>
      </c>
      <c r="Q211" s="10" t="s">
        <v>523</v>
      </c>
      <c r="R211" s="35"/>
      <c r="S211" s="35"/>
      <c r="T211" s="35"/>
      <c r="U211" s="35"/>
      <c r="V211" s="35"/>
      <c r="W211" s="35"/>
      <c r="X211" s="35"/>
      <c r="Y211" s="35"/>
    </row>
    <row r="212" spans="1:25" s="9" customFormat="1" ht="15.75" x14ac:dyDescent="0.25">
      <c r="A212" s="35" t="s">
        <v>25</v>
      </c>
      <c r="B212" s="35" t="s">
        <v>106</v>
      </c>
      <c r="C212" s="35" t="s">
        <v>107</v>
      </c>
      <c r="D212" s="35" t="s">
        <v>132</v>
      </c>
      <c r="E212" s="35" t="s">
        <v>172</v>
      </c>
      <c r="F212" s="40" t="s">
        <v>117</v>
      </c>
      <c r="G212" s="35" t="s">
        <v>171</v>
      </c>
      <c r="H212" s="35" t="s">
        <v>119</v>
      </c>
      <c r="I212" s="15">
        <v>3.7</v>
      </c>
      <c r="J212" s="16" t="s">
        <v>120</v>
      </c>
      <c r="K212" s="38">
        <v>325000</v>
      </c>
      <c r="L212" s="15">
        <v>5</v>
      </c>
      <c r="M212" s="15">
        <v>2017</v>
      </c>
      <c r="N212" s="10" t="s">
        <v>143</v>
      </c>
      <c r="O212" s="11">
        <f>4+38+132</f>
        <v>174</v>
      </c>
      <c r="P212" s="11">
        <f>0+6+114</f>
        <v>120</v>
      </c>
      <c r="Q212" s="10" t="s">
        <v>523</v>
      </c>
      <c r="R212" s="35" t="s">
        <v>55</v>
      </c>
      <c r="S212" s="35" t="s">
        <v>84</v>
      </c>
      <c r="T212" s="35"/>
      <c r="U212" s="35"/>
      <c r="V212" s="35"/>
      <c r="W212" s="35"/>
      <c r="X212" s="35"/>
      <c r="Y212" s="35"/>
    </row>
    <row r="213" spans="1:25" s="9" customFormat="1" ht="15.75" x14ac:dyDescent="0.25">
      <c r="A213" s="35" t="s">
        <v>25</v>
      </c>
      <c r="B213" s="35" t="s">
        <v>106</v>
      </c>
      <c r="C213" s="35" t="s">
        <v>107</v>
      </c>
      <c r="D213" s="35" t="s">
        <v>116</v>
      </c>
      <c r="E213" s="35" t="s">
        <v>64</v>
      </c>
      <c r="F213" s="40" t="s">
        <v>117</v>
      </c>
      <c r="G213" s="35" t="s">
        <v>169</v>
      </c>
      <c r="H213" s="35" t="s">
        <v>130</v>
      </c>
      <c r="I213" s="15">
        <v>1.5</v>
      </c>
      <c r="J213" s="16" t="s">
        <v>120</v>
      </c>
      <c r="K213" s="38" t="s">
        <v>120</v>
      </c>
      <c r="L213" s="15">
        <v>5</v>
      </c>
      <c r="M213" s="15">
        <v>2017</v>
      </c>
      <c r="N213" s="10"/>
      <c r="O213" s="11">
        <v>45</v>
      </c>
      <c r="P213" s="11">
        <v>23</v>
      </c>
      <c r="Q213" s="10" t="s">
        <v>523</v>
      </c>
      <c r="R213" s="35"/>
      <c r="S213" s="35"/>
      <c r="T213" s="35"/>
      <c r="U213" s="35"/>
      <c r="V213" s="35"/>
      <c r="W213" s="35"/>
      <c r="X213" s="35"/>
      <c r="Y213" s="35"/>
    </row>
    <row r="214" spans="1:25" s="9" customFormat="1" ht="15.75" x14ac:dyDescent="0.25">
      <c r="A214" s="35" t="s">
        <v>25</v>
      </c>
      <c r="B214" s="35" t="s">
        <v>106</v>
      </c>
      <c r="C214" s="35" t="s">
        <v>107</v>
      </c>
      <c r="D214" s="35" t="s">
        <v>135</v>
      </c>
      <c r="E214" s="35" t="s">
        <v>146</v>
      </c>
      <c r="F214" s="40" t="s">
        <v>147</v>
      </c>
      <c r="G214" s="35" t="s">
        <v>148</v>
      </c>
      <c r="H214" s="35" t="s">
        <v>120</v>
      </c>
      <c r="I214" s="15" t="s">
        <v>120</v>
      </c>
      <c r="J214" s="16" t="s">
        <v>120</v>
      </c>
      <c r="K214" s="38" t="s">
        <v>120</v>
      </c>
      <c r="L214" s="15" t="s">
        <v>120</v>
      </c>
      <c r="M214" s="15" t="s">
        <v>120</v>
      </c>
      <c r="N214" s="10"/>
      <c r="O214" s="11">
        <v>2293</v>
      </c>
      <c r="P214" s="11">
        <v>582</v>
      </c>
      <c r="Q214" s="10" t="s">
        <v>523</v>
      </c>
      <c r="R214" s="35"/>
      <c r="S214" s="35"/>
      <c r="T214" s="35"/>
      <c r="U214" s="35"/>
      <c r="V214" s="35"/>
      <c r="W214" s="35"/>
      <c r="X214" s="35"/>
      <c r="Y214" s="35"/>
    </row>
    <row r="215" spans="1:25" s="9" customFormat="1" ht="15" customHeight="1" x14ac:dyDescent="0.25">
      <c r="A215" s="35" t="s">
        <v>25</v>
      </c>
      <c r="B215" s="35" t="s">
        <v>106</v>
      </c>
      <c r="C215" s="35" t="s">
        <v>107</v>
      </c>
      <c r="D215" s="35" t="s">
        <v>135</v>
      </c>
      <c r="E215" s="35" t="s">
        <v>201</v>
      </c>
      <c r="F215" s="40" t="s">
        <v>137</v>
      </c>
      <c r="G215" s="35" t="s">
        <v>149</v>
      </c>
      <c r="H215" s="35" t="s">
        <v>139</v>
      </c>
      <c r="I215" s="15" t="s">
        <v>120</v>
      </c>
      <c r="J215" s="16">
        <v>2.5000000000000001E-3</v>
      </c>
      <c r="K215" s="38" t="s">
        <v>120</v>
      </c>
      <c r="L215" s="15">
        <v>4</v>
      </c>
      <c r="M215" s="15" t="s">
        <v>120</v>
      </c>
      <c r="N215" s="10"/>
      <c r="O215" s="11">
        <v>2247</v>
      </c>
      <c r="P215" s="11">
        <v>615</v>
      </c>
      <c r="Q215" s="10" t="s">
        <v>523</v>
      </c>
      <c r="R215" s="35"/>
      <c r="S215" s="35"/>
      <c r="T215" s="35"/>
      <c r="U215" s="35"/>
      <c r="V215" s="35"/>
      <c r="W215" s="35"/>
      <c r="X215" s="35"/>
      <c r="Y215" s="35"/>
    </row>
    <row r="216" spans="1:25" s="9" customFormat="1" ht="15" customHeight="1" x14ac:dyDescent="0.25">
      <c r="A216" s="35" t="s">
        <v>25</v>
      </c>
      <c r="B216" s="35" t="s">
        <v>106</v>
      </c>
      <c r="C216" s="35" t="s">
        <v>107</v>
      </c>
      <c r="D216" s="35" t="s">
        <v>135</v>
      </c>
      <c r="E216" s="35" t="s">
        <v>305</v>
      </c>
      <c r="F216" s="40" t="s">
        <v>151</v>
      </c>
      <c r="G216" s="35" t="s">
        <v>152</v>
      </c>
      <c r="H216" s="35" t="s">
        <v>120</v>
      </c>
      <c r="I216" s="15" t="s">
        <v>120</v>
      </c>
      <c r="J216" s="16" t="s">
        <v>120</v>
      </c>
      <c r="K216" s="38" t="s">
        <v>120</v>
      </c>
      <c r="L216" s="15" t="s">
        <v>120</v>
      </c>
      <c r="M216" s="15" t="s">
        <v>120</v>
      </c>
      <c r="N216" s="10"/>
      <c r="O216" s="11">
        <v>70</v>
      </c>
      <c r="P216" s="11">
        <v>25</v>
      </c>
      <c r="Q216" s="10" t="s">
        <v>523</v>
      </c>
      <c r="R216" s="35"/>
      <c r="S216" s="35"/>
      <c r="T216" s="35"/>
      <c r="U216" s="35"/>
      <c r="V216" s="35"/>
      <c r="W216" s="35"/>
      <c r="X216" s="35"/>
      <c r="Y216" s="35"/>
    </row>
    <row r="217" spans="1:25" s="9" customFormat="1" ht="15" customHeight="1" x14ac:dyDescent="0.25">
      <c r="A217" s="35" t="s">
        <v>42</v>
      </c>
      <c r="B217" s="35" t="s">
        <v>110</v>
      </c>
      <c r="C217" s="35" t="s">
        <v>69</v>
      </c>
      <c r="D217" s="35" t="s">
        <v>0</v>
      </c>
      <c r="E217" s="35" t="s">
        <v>352</v>
      </c>
      <c r="F217" s="40" t="s">
        <v>117</v>
      </c>
      <c r="G217" s="35" t="s">
        <v>510</v>
      </c>
      <c r="H217" s="35" t="s">
        <v>130</v>
      </c>
      <c r="I217" s="15">
        <v>1</v>
      </c>
      <c r="J217" s="16" t="s">
        <v>120</v>
      </c>
      <c r="K217" s="38" t="s">
        <v>120</v>
      </c>
      <c r="L217" s="15">
        <v>5</v>
      </c>
      <c r="M217" s="15">
        <v>2017</v>
      </c>
      <c r="N217" s="10"/>
      <c r="O217" s="11">
        <v>3030</v>
      </c>
      <c r="P217" s="11">
        <v>2679</v>
      </c>
      <c r="Q217" s="10" t="s">
        <v>523</v>
      </c>
      <c r="R217" s="35"/>
      <c r="S217" s="35"/>
      <c r="T217" s="35"/>
      <c r="U217" s="35"/>
      <c r="V217" s="35"/>
      <c r="W217" s="35"/>
      <c r="X217" s="35"/>
      <c r="Y217" s="35"/>
    </row>
    <row r="218" spans="1:25" s="9" customFormat="1" ht="15" customHeight="1" x14ac:dyDescent="0.25">
      <c r="A218" s="35" t="s">
        <v>42</v>
      </c>
      <c r="B218" s="35" t="s">
        <v>110</v>
      </c>
      <c r="C218" s="35" t="s">
        <v>69</v>
      </c>
      <c r="D218" s="35" t="s">
        <v>0</v>
      </c>
      <c r="E218" s="35" t="s">
        <v>353</v>
      </c>
      <c r="F218" s="40" t="s">
        <v>117</v>
      </c>
      <c r="G218" s="35" t="s">
        <v>127</v>
      </c>
      <c r="H218" s="35" t="s">
        <v>130</v>
      </c>
      <c r="I218" s="15">
        <v>1</v>
      </c>
      <c r="J218" s="16" t="s">
        <v>120</v>
      </c>
      <c r="K218" s="38" t="s">
        <v>120</v>
      </c>
      <c r="L218" s="15">
        <v>10</v>
      </c>
      <c r="M218" s="15">
        <v>2017</v>
      </c>
      <c r="N218" s="10" t="s">
        <v>143</v>
      </c>
      <c r="O218" s="11">
        <f>1782+598+1357+368+2656</f>
        <v>6761</v>
      </c>
      <c r="P218" s="11">
        <f>1332+1673+965+739+3039</f>
        <v>7748</v>
      </c>
      <c r="Q218" s="10" t="s">
        <v>522</v>
      </c>
      <c r="R218" s="35" t="s">
        <v>67</v>
      </c>
      <c r="S218" s="35" t="s">
        <v>82</v>
      </c>
      <c r="T218" s="35" t="s">
        <v>85</v>
      </c>
      <c r="U218" s="35" t="s">
        <v>49</v>
      </c>
      <c r="V218" s="35"/>
      <c r="W218" s="35"/>
      <c r="X218" s="35"/>
      <c r="Y218" s="35"/>
    </row>
    <row r="219" spans="1:25" s="9" customFormat="1" ht="15" customHeight="1" x14ac:dyDescent="0.25">
      <c r="A219" s="35" t="s">
        <v>42</v>
      </c>
      <c r="B219" s="35" t="s">
        <v>110</v>
      </c>
      <c r="C219" s="35" t="s">
        <v>69</v>
      </c>
      <c r="D219" s="35" t="s">
        <v>132</v>
      </c>
      <c r="E219" s="35" t="s">
        <v>354</v>
      </c>
      <c r="F219" s="40" t="s">
        <v>137</v>
      </c>
      <c r="G219" s="35" t="s">
        <v>239</v>
      </c>
      <c r="H219" s="35" t="s">
        <v>130</v>
      </c>
      <c r="I219" s="15" t="s">
        <v>120</v>
      </c>
      <c r="J219" s="16">
        <v>2.5000000000000001E-3</v>
      </c>
      <c r="K219" s="38" t="s">
        <v>120</v>
      </c>
      <c r="L219" s="15">
        <v>30</v>
      </c>
      <c r="M219" s="22">
        <v>43101</v>
      </c>
      <c r="N219" s="10"/>
      <c r="O219" s="11">
        <v>591</v>
      </c>
      <c r="P219" s="11">
        <v>891</v>
      </c>
      <c r="Q219" s="10" t="s">
        <v>522</v>
      </c>
      <c r="R219" s="35"/>
      <c r="S219" s="35"/>
      <c r="T219" s="35"/>
      <c r="U219" s="35"/>
      <c r="V219" s="35"/>
      <c r="W219" s="35"/>
      <c r="X219" s="35"/>
      <c r="Y219" s="35"/>
    </row>
    <row r="220" spans="1:25" s="9" customFormat="1" ht="15" customHeight="1" x14ac:dyDescent="0.25">
      <c r="A220" s="35" t="s">
        <v>64</v>
      </c>
      <c r="B220" s="35" t="s">
        <v>111</v>
      </c>
      <c r="C220" s="35" t="s">
        <v>112</v>
      </c>
      <c r="D220" s="35" t="s">
        <v>132</v>
      </c>
      <c r="E220" s="35" t="s">
        <v>249</v>
      </c>
      <c r="F220" s="40" t="s">
        <v>182</v>
      </c>
      <c r="G220" s="35" t="s">
        <v>251</v>
      </c>
      <c r="H220" s="35" t="s">
        <v>120</v>
      </c>
      <c r="I220" s="15" t="s">
        <v>120</v>
      </c>
      <c r="J220" s="16" t="s">
        <v>120</v>
      </c>
      <c r="K220" s="38">
        <v>58636592</v>
      </c>
      <c r="L220" s="15">
        <v>37</v>
      </c>
      <c r="M220" s="15">
        <v>2017</v>
      </c>
      <c r="N220" s="10"/>
      <c r="O220" s="11">
        <v>3536</v>
      </c>
      <c r="P220" s="11">
        <v>2735</v>
      </c>
      <c r="Q220" s="10" t="s">
        <v>523</v>
      </c>
      <c r="R220" s="35"/>
      <c r="S220" s="35"/>
      <c r="T220" s="35"/>
      <c r="U220" s="35"/>
      <c r="V220" s="35"/>
      <c r="W220" s="35"/>
      <c r="X220" s="35"/>
      <c r="Y220" s="35"/>
    </row>
    <row r="221" spans="1:25" s="9" customFormat="1" ht="15" customHeight="1" x14ac:dyDescent="0.25">
      <c r="A221" s="35" t="s">
        <v>64</v>
      </c>
      <c r="B221" s="35" t="s">
        <v>111</v>
      </c>
      <c r="C221" s="35" t="s">
        <v>112</v>
      </c>
      <c r="D221" s="35" t="s">
        <v>0</v>
      </c>
      <c r="E221" s="35" t="s">
        <v>64</v>
      </c>
      <c r="F221" s="40" t="s">
        <v>117</v>
      </c>
      <c r="G221" s="35" t="s">
        <v>355</v>
      </c>
      <c r="H221" s="35" t="s">
        <v>130</v>
      </c>
      <c r="I221" s="15">
        <v>0.55000000000000004</v>
      </c>
      <c r="J221" s="16" t="s">
        <v>120</v>
      </c>
      <c r="K221" s="38" t="s">
        <v>120</v>
      </c>
      <c r="L221" s="15">
        <v>5</v>
      </c>
      <c r="M221" s="15">
        <v>2017</v>
      </c>
      <c r="N221" s="10"/>
      <c r="O221" s="11">
        <v>4433</v>
      </c>
      <c r="P221" s="11">
        <v>4195</v>
      </c>
      <c r="Q221" s="10" t="s">
        <v>523</v>
      </c>
      <c r="R221" s="35"/>
      <c r="S221" s="35"/>
      <c r="T221" s="35"/>
      <c r="U221" s="35"/>
      <c r="V221" s="35"/>
      <c r="W221" s="35"/>
      <c r="X221" s="35"/>
      <c r="Y221" s="35"/>
    </row>
    <row r="222" spans="1:25" s="9" customFormat="1" ht="15" customHeight="1" x14ac:dyDescent="0.25">
      <c r="A222" s="35" t="s">
        <v>64</v>
      </c>
      <c r="B222" s="35" t="s">
        <v>111</v>
      </c>
      <c r="C222" s="35" t="s">
        <v>112</v>
      </c>
      <c r="D222" s="35" t="s">
        <v>132</v>
      </c>
      <c r="E222" s="35" t="s">
        <v>266</v>
      </c>
      <c r="F222" s="40" t="s">
        <v>117</v>
      </c>
      <c r="G222" s="35" t="s">
        <v>176</v>
      </c>
      <c r="H222" s="35" t="s">
        <v>119</v>
      </c>
      <c r="I222" s="15">
        <v>1.5</v>
      </c>
      <c r="J222" s="16" t="s">
        <v>120</v>
      </c>
      <c r="K222" s="38" t="s">
        <v>120</v>
      </c>
      <c r="L222" s="15">
        <v>5</v>
      </c>
      <c r="M222" s="15">
        <v>2017</v>
      </c>
      <c r="N222" s="10" t="s">
        <v>143</v>
      </c>
      <c r="O222" s="11">
        <f>759+78</f>
        <v>837</v>
      </c>
      <c r="P222" s="11">
        <f>384+70</f>
        <v>454</v>
      </c>
      <c r="Q222" s="10" t="s">
        <v>523</v>
      </c>
      <c r="R222" s="35" t="s">
        <v>65</v>
      </c>
      <c r="S222" s="35"/>
      <c r="T222" s="35"/>
      <c r="U222" s="35"/>
      <c r="V222" s="35"/>
      <c r="W222" s="35"/>
      <c r="X222" s="35"/>
      <c r="Y222" s="35"/>
    </row>
    <row r="223" spans="1:25" s="9" customFormat="1" ht="15" customHeight="1" x14ac:dyDescent="0.25">
      <c r="A223" s="35" t="s">
        <v>97</v>
      </c>
      <c r="B223" s="35" t="s">
        <v>108</v>
      </c>
      <c r="C223" s="35" t="s">
        <v>109</v>
      </c>
      <c r="D223" s="35" t="s">
        <v>135</v>
      </c>
      <c r="E223" s="35" t="s">
        <v>267</v>
      </c>
      <c r="F223" s="40" t="s">
        <v>147</v>
      </c>
      <c r="G223" s="35" t="s">
        <v>268</v>
      </c>
      <c r="H223" s="35" t="s">
        <v>120</v>
      </c>
      <c r="I223" s="15" t="s">
        <v>120</v>
      </c>
      <c r="J223" s="16" t="s">
        <v>120</v>
      </c>
      <c r="K223" s="38" t="s">
        <v>120</v>
      </c>
      <c r="L223" s="15" t="s">
        <v>120</v>
      </c>
      <c r="M223" s="15" t="s">
        <v>120</v>
      </c>
      <c r="N223" s="10"/>
      <c r="O223" s="11">
        <v>474</v>
      </c>
      <c r="P223" s="11">
        <v>177</v>
      </c>
      <c r="Q223" s="10" t="s">
        <v>523</v>
      </c>
      <c r="R223" s="35"/>
      <c r="S223" s="35"/>
      <c r="T223" s="35"/>
      <c r="U223" s="35"/>
      <c r="V223" s="35"/>
      <c r="W223" s="35"/>
      <c r="X223" s="35"/>
      <c r="Y223" s="35"/>
    </row>
    <row r="224" spans="1:25" s="9" customFormat="1" ht="15" customHeight="1" x14ac:dyDescent="0.25">
      <c r="A224" s="35" t="s">
        <v>65</v>
      </c>
      <c r="B224" s="35" t="s">
        <v>111</v>
      </c>
      <c r="C224" s="35" t="s">
        <v>112</v>
      </c>
      <c r="D224" s="35" t="s">
        <v>0</v>
      </c>
      <c r="E224" s="35" t="s">
        <v>242</v>
      </c>
      <c r="F224" s="40" t="s">
        <v>117</v>
      </c>
      <c r="G224" s="35" t="s">
        <v>127</v>
      </c>
      <c r="H224" s="35" t="s">
        <v>119</v>
      </c>
      <c r="I224" s="15">
        <v>0.5</v>
      </c>
      <c r="J224" s="16" t="s">
        <v>120</v>
      </c>
      <c r="K224" s="38" t="s">
        <v>120</v>
      </c>
      <c r="L224" s="15">
        <v>5</v>
      </c>
      <c r="M224" s="15">
        <v>2017</v>
      </c>
      <c r="N224" s="10"/>
      <c r="O224" s="11">
        <v>2994</v>
      </c>
      <c r="P224" s="11">
        <v>663</v>
      </c>
      <c r="Q224" s="10" t="s">
        <v>523</v>
      </c>
      <c r="R224" s="35"/>
      <c r="S224" s="35"/>
      <c r="T224" s="35"/>
      <c r="U224" s="35"/>
      <c r="V224" s="35"/>
      <c r="W224" s="35"/>
      <c r="X224" s="35"/>
      <c r="Y224" s="35"/>
    </row>
    <row r="225" spans="1:25" s="9" customFormat="1" ht="15" customHeight="1" x14ac:dyDescent="0.25">
      <c r="A225" s="35" t="s">
        <v>65</v>
      </c>
      <c r="B225" s="35" t="s">
        <v>111</v>
      </c>
      <c r="C225" s="35" t="s">
        <v>112</v>
      </c>
      <c r="D225" s="35" t="s">
        <v>195</v>
      </c>
      <c r="E225" s="35" t="s">
        <v>241</v>
      </c>
      <c r="F225" s="40" t="s">
        <v>117</v>
      </c>
      <c r="G225" s="35" t="s">
        <v>219</v>
      </c>
      <c r="H225" s="35" t="s">
        <v>518</v>
      </c>
      <c r="I225" s="15">
        <v>2.5</v>
      </c>
      <c r="J225" s="16" t="s">
        <v>120</v>
      </c>
      <c r="K225" s="38" t="s">
        <v>120</v>
      </c>
      <c r="L225" s="15" t="s">
        <v>191</v>
      </c>
      <c r="M225" s="15">
        <v>2017</v>
      </c>
      <c r="N225" s="10"/>
      <c r="O225" s="11">
        <v>581</v>
      </c>
      <c r="P225" s="11">
        <v>150</v>
      </c>
      <c r="Q225" s="10" t="s">
        <v>523</v>
      </c>
      <c r="R225" s="35"/>
      <c r="S225" s="35"/>
      <c r="T225" s="35"/>
      <c r="U225" s="35"/>
      <c r="V225" s="35"/>
      <c r="W225" s="35"/>
      <c r="X225" s="35"/>
      <c r="Y225" s="35"/>
    </row>
    <row r="226" spans="1:25" s="9" customFormat="1" ht="15.75" x14ac:dyDescent="0.25">
      <c r="A226" s="35" t="s">
        <v>98</v>
      </c>
      <c r="B226" s="35" t="s">
        <v>106</v>
      </c>
      <c r="C226" s="35" t="s">
        <v>107</v>
      </c>
      <c r="D226" s="35" t="s">
        <v>132</v>
      </c>
      <c r="E226" s="35" t="s">
        <v>317</v>
      </c>
      <c r="F226" s="40" t="s">
        <v>182</v>
      </c>
      <c r="G226" s="35" t="s">
        <v>318</v>
      </c>
      <c r="H226" s="35" t="s">
        <v>120</v>
      </c>
      <c r="I226" s="15" t="s">
        <v>120</v>
      </c>
      <c r="J226" s="19" t="s">
        <v>120</v>
      </c>
      <c r="K226" s="38">
        <v>15000000</v>
      </c>
      <c r="L226" s="15">
        <v>20</v>
      </c>
      <c r="M226" s="17">
        <v>2017</v>
      </c>
      <c r="N226" s="10"/>
      <c r="O226" s="11">
        <v>1826</v>
      </c>
      <c r="P226" s="11">
        <v>2078</v>
      </c>
      <c r="Q226" s="10" t="s">
        <v>522</v>
      </c>
      <c r="R226" s="35"/>
      <c r="S226" s="35"/>
      <c r="T226" s="35"/>
      <c r="U226" s="35"/>
      <c r="V226" s="35"/>
      <c r="W226" s="35"/>
      <c r="X226" s="35"/>
      <c r="Y226" s="35"/>
    </row>
    <row r="227" spans="1:25" s="9" customFormat="1" ht="15.75" x14ac:dyDescent="0.25">
      <c r="A227" s="35" t="s">
        <v>98</v>
      </c>
      <c r="B227" s="35" t="s">
        <v>106</v>
      </c>
      <c r="C227" s="35" t="s">
        <v>107</v>
      </c>
      <c r="D227" s="35" t="s">
        <v>132</v>
      </c>
      <c r="E227" s="35" t="s">
        <v>165</v>
      </c>
      <c r="F227" s="40" t="s">
        <v>117</v>
      </c>
      <c r="G227" s="35" t="s">
        <v>413</v>
      </c>
      <c r="H227" s="35" t="s">
        <v>119</v>
      </c>
      <c r="I227" s="15">
        <v>2</v>
      </c>
      <c r="J227" s="19" t="s">
        <v>120</v>
      </c>
      <c r="K227" s="38" t="s">
        <v>120</v>
      </c>
      <c r="L227" s="15">
        <v>5</v>
      </c>
      <c r="M227" s="17">
        <v>2017</v>
      </c>
      <c r="N227" s="10" t="s">
        <v>143</v>
      </c>
      <c r="O227" s="11">
        <f>1+0+634</f>
        <v>635</v>
      </c>
      <c r="P227" s="11">
        <f>1+2+222</f>
        <v>225</v>
      </c>
      <c r="Q227" s="10" t="s">
        <v>523</v>
      </c>
      <c r="R227" s="35" t="s">
        <v>53</v>
      </c>
      <c r="S227" s="35" t="s">
        <v>86</v>
      </c>
      <c r="T227" s="35"/>
      <c r="U227" s="35"/>
      <c r="V227" s="35"/>
      <c r="W227" s="35"/>
      <c r="X227" s="35"/>
      <c r="Y227" s="35"/>
    </row>
    <row r="228" spans="1:25" s="12" customFormat="1" ht="15.75" x14ac:dyDescent="0.25">
      <c r="A228" s="36" t="s">
        <v>98</v>
      </c>
      <c r="B228" s="36" t="s">
        <v>106</v>
      </c>
      <c r="C228" s="36" t="s">
        <v>107</v>
      </c>
      <c r="D228" s="36" t="s">
        <v>116</v>
      </c>
      <c r="E228" s="36" t="s">
        <v>461</v>
      </c>
      <c r="F228" s="41" t="s">
        <v>117</v>
      </c>
      <c r="G228" s="36" t="s">
        <v>219</v>
      </c>
      <c r="H228" s="36" t="s">
        <v>130</v>
      </c>
      <c r="I228" s="18">
        <v>2</v>
      </c>
      <c r="J228" s="19" t="s">
        <v>120</v>
      </c>
      <c r="K228" s="39" t="s">
        <v>120</v>
      </c>
      <c r="L228" s="18">
        <v>5</v>
      </c>
      <c r="M228" s="20">
        <v>2017</v>
      </c>
      <c r="N228" s="13"/>
      <c r="O228" s="14">
        <v>682</v>
      </c>
      <c r="P228" s="14">
        <v>552</v>
      </c>
      <c r="Q228" s="13" t="s">
        <v>523</v>
      </c>
      <c r="R228" s="36"/>
      <c r="S228" s="36"/>
      <c r="T228" s="36"/>
      <c r="U228" s="36"/>
      <c r="V228" s="36"/>
      <c r="W228" s="36"/>
      <c r="X228" s="36"/>
      <c r="Y228" s="36"/>
    </row>
    <row r="229" spans="1:25" s="9" customFormat="1" ht="15.75" x14ac:dyDescent="0.25">
      <c r="A229" s="35" t="s">
        <v>98</v>
      </c>
      <c r="B229" s="35" t="s">
        <v>106</v>
      </c>
      <c r="C229" s="35" t="s">
        <v>107</v>
      </c>
      <c r="D229" s="35" t="s">
        <v>203</v>
      </c>
      <c r="E229" s="35" t="s">
        <v>398</v>
      </c>
      <c r="F229" s="40" t="s">
        <v>117</v>
      </c>
      <c r="G229" s="35" t="s">
        <v>129</v>
      </c>
      <c r="H229" s="35" t="s">
        <v>119</v>
      </c>
      <c r="I229" s="15">
        <v>1.5</v>
      </c>
      <c r="J229" s="16" t="s">
        <v>120</v>
      </c>
      <c r="K229" s="38" t="s">
        <v>120</v>
      </c>
      <c r="L229" s="15">
        <v>5</v>
      </c>
      <c r="M229" s="17">
        <v>2017</v>
      </c>
      <c r="N229" s="10"/>
      <c r="O229" s="11">
        <v>1683</v>
      </c>
      <c r="P229" s="11">
        <v>482</v>
      </c>
      <c r="Q229" s="10" t="s">
        <v>523</v>
      </c>
      <c r="R229" s="35"/>
      <c r="S229" s="35"/>
      <c r="T229" s="35"/>
      <c r="U229" s="35"/>
      <c r="V229" s="35"/>
      <c r="W229" s="35"/>
      <c r="X229" s="35"/>
      <c r="Y229" s="35"/>
    </row>
    <row r="230" spans="1:25" s="9" customFormat="1" ht="15.75" x14ac:dyDescent="0.25">
      <c r="A230" s="35" t="s">
        <v>98</v>
      </c>
      <c r="B230" s="35" t="s">
        <v>106</v>
      </c>
      <c r="C230" s="35" t="s">
        <v>107</v>
      </c>
      <c r="D230" s="35" t="s">
        <v>435</v>
      </c>
      <c r="E230" s="35" t="s">
        <v>399</v>
      </c>
      <c r="F230" s="40" t="s">
        <v>117</v>
      </c>
      <c r="G230" s="35" t="s">
        <v>157</v>
      </c>
      <c r="H230" s="35" t="s">
        <v>130</v>
      </c>
      <c r="I230" s="15">
        <v>3</v>
      </c>
      <c r="J230" s="16" t="s">
        <v>120</v>
      </c>
      <c r="K230" s="38" t="s">
        <v>120</v>
      </c>
      <c r="L230" s="15">
        <v>5</v>
      </c>
      <c r="M230" s="17">
        <v>2017</v>
      </c>
      <c r="N230" s="10"/>
      <c r="O230" s="11">
        <v>85</v>
      </c>
      <c r="P230" s="11">
        <v>99</v>
      </c>
      <c r="Q230" s="10" t="s">
        <v>522</v>
      </c>
      <c r="R230" s="35"/>
      <c r="S230" s="35"/>
      <c r="T230" s="35"/>
      <c r="U230" s="35"/>
      <c r="V230" s="35"/>
      <c r="W230" s="35"/>
      <c r="X230" s="35"/>
      <c r="Y230" s="35"/>
    </row>
    <row r="231" spans="1:25" s="9" customFormat="1" ht="15.75" x14ac:dyDescent="0.25">
      <c r="A231" s="35" t="s">
        <v>98</v>
      </c>
      <c r="B231" s="35" t="s">
        <v>106</v>
      </c>
      <c r="C231" s="35" t="s">
        <v>107</v>
      </c>
      <c r="D231" s="35" t="s">
        <v>189</v>
      </c>
      <c r="E231" s="35" t="s">
        <v>400</v>
      </c>
      <c r="F231" s="40" t="s">
        <v>117</v>
      </c>
      <c r="G231" s="35" t="s">
        <v>511</v>
      </c>
      <c r="H231" s="35" t="s">
        <v>130</v>
      </c>
      <c r="I231" s="15">
        <v>1.5</v>
      </c>
      <c r="J231" s="16" t="s">
        <v>120</v>
      </c>
      <c r="K231" s="38" t="s">
        <v>120</v>
      </c>
      <c r="L231" s="15">
        <v>4</v>
      </c>
      <c r="M231" s="17">
        <v>2017</v>
      </c>
      <c r="N231" s="10" t="s">
        <v>143</v>
      </c>
      <c r="O231" s="11">
        <f>145+22</f>
        <v>167</v>
      </c>
      <c r="P231" s="11">
        <f>112+18</f>
        <v>130</v>
      </c>
      <c r="Q231" s="10" t="s">
        <v>523</v>
      </c>
      <c r="R231" s="35" t="s">
        <v>60</v>
      </c>
      <c r="S231" s="35"/>
      <c r="T231" s="35"/>
      <c r="U231" s="35"/>
      <c r="V231" s="35"/>
      <c r="W231" s="35"/>
      <c r="X231" s="35"/>
      <c r="Y231" s="35"/>
    </row>
    <row r="232" spans="1:25" s="9" customFormat="1" ht="15.75" x14ac:dyDescent="0.25">
      <c r="A232" s="35" t="s">
        <v>98</v>
      </c>
      <c r="B232" s="35" t="s">
        <v>106</v>
      </c>
      <c r="C232" s="35" t="s">
        <v>107</v>
      </c>
      <c r="D232" s="35" t="s">
        <v>132</v>
      </c>
      <c r="E232" s="35" t="s">
        <v>319</v>
      </c>
      <c r="F232" s="40" t="s">
        <v>117</v>
      </c>
      <c r="G232" s="35" t="s">
        <v>134</v>
      </c>
      <c r="H232" s="35" t="s">
        <v>130</v>
      </c>
      <c r="I232" s="15">
        <v>7.3</v>
      </c>
      <c r="J232" s="16" t="s">
        <v>120</v>
      </c>
      <c r="K232" s="38">
        <v>1430000</v>
      </c>
      <c r="L232" s="15">
        <v>5</v>
      </c>
      <c r="M232" s="17">
        <v>2017</v>
      </c>
      <c r="N232" s="10" t="s">
        <v>143</v>
      </c>
      <c r="O232" s="11">
        <f>633+5</f>
        <v>638</v>
      </c>
      <c r="P232" s="11">
        <f>659+13</f>
        <v>672</v>
      </c>
      <c r="Q232" s="10" t="s">
        <v>522</v>
      </c>
      <c r="R232" s="35" t="s">
        <v>5</v>
      </c>
      <c r="S232" s="35"/>
      <c r="T232" s="35"/>
      <c r="U232" s="35"/>
      <c r="V232" s="35"/>
      <c r="W232" s="35"/>
      <c r="X232" s="35"/>
      <c r="Y232" s="35"/>
    </row>
    <row r="233" spans="1:25" s="9" customFormat="1" ht="15.75" x14ac:dyDescent="0.25">
      <c r="A233" s="35" t="s">
        <v>98</v>
      </c>
      <c r="B233" s="35" t="s">
        <v>106</v>
      </c>
      <c r="C233" s="35" t="s">
        <v>107</v>
      </c>
      <c r="D233" s="35" t="s">
        <v>116</v>
      </c>
      <c r="E233" s="35" t="s">
        <v>38</v>
      </c>
      <c r="F233" s="40" t="s">
        <v>117</v>
      </c>
      <c r="G233" s="35" t="s">
        <v>219</v>
      </c>
      <c r="H233" s="35" t="s">
        <v>130</v>
      </c>
      <c r="I233" s="15">
        <v>0.75</v>
      </c>
      <c r="J233" s="16" t="s">
        <v>120</v>
      </c>
      <c r="K233" s="38" t="s">
        <v>120</v>
      </c>
      <c r="L233" s="15">
        <v>5</v>
      </c>
      <c r="M233" s="17">
        <v>2017</v>
      </c>
      <c r="N233" s="10"/>
      <c r="O233" s="11">
        <v>844</v>
      </c>
      <c r="P233" s="11">
        <v>409</v>
      </c>
      <c r="Q233" s="10" t="s">
        <v>523</v>
      </c>
      <c r="R233" s="35"/>
      <c r="S233" s="35"/>
      <c r="T233" s="35"/>
      <c r="U233" s="35"/>
      <c r="V233" s="35"/>
      <c r="W233" s="35"/>
      <c r="X233" s="35"/>
      <c r="Y233" s="35"/>
    </row>
    <row r="234" spans="1:25" s="9" customFormat="1" ht="15" customHeight="1" x14ac:dyDescent="0.25">
      <c r="A234" s="35" t="s">
        <v>98</v>
      </c>
      <c r="B234" s="35" t="s">
        <v>106</v>
      </c>
      <c r="C234" s="35" t="s">
        <v>107</v>
      </c>
      <c r="D234" s="35" t="s">
        <v>0</v>
      </c>
      <c r="E234" s="35" t="s">
        <v>243</v>
      </c>
      <c r="F234" s="40" t="s">
        <v>244</v>
      </c>
      <c r="G234" s="35" t="s">
        <v>245</v>
      </c>
      <c r="H234" s="35" t="s">
        <v>139</v>
      </c>
      <c r="I234" s="15" t="s">
        <v>120</v>
      </c>
      <c r="J234" s="23">
        <v>5.0000000000000001E-3</v>
      </c>
      <c r="K234" s="38" t="s">
        <v>120</v>
      </c>
      <c r="L234" s="15">
        <v>8</v>
      </c>
      <c r="M234" s="22">
        <v>43922</v>
      </c>
      <c r="N234" s="10"/>
      <c r="O234" s="11">
        <v>17107</v>
      </c>
      <c r="P234" s="11">
        <v>7114</v>
      </c>
      <c r="Q234" s="10" t="s">
        <v>523</v>
      </c>
      <c r="R234" s="35"/>
      <c r="S234" s="35"/>
      <c r="T234" s="35"/>
      <c r="U234" s="35"/>
      <c r="V234" s="35"/>
      <c r="W234" s="35"/>
      <c r="X234" s="35"/>
      <c r="Y234" s="35"/>
    </row>
    <row r="235" spans="1:25" s="9" customFormat="1" ht="15.75" x14ac:dyDescent="0.25">
      <c r="A235" s="35" t="s">
        <v>98</v>
      </c>
      <c r="B235" s="35" t="s">
        <v>106</v>
      </c>
      <c r="C235" s="35" t="s">
        <v>107</v>
      </c>
      <c r="D235" s="35" t="s">
        <v>135</v>
      </c>
      <c r="E235" s="35" t="s">
        <v>427</v>
      </c>
      <c r="F235" s="40" t="s">
        <v>151</v>
      </c>
      <c r="G235" s="35" t="s">
        <v>152</v>
      </c>
      <c r="H235" s="35" t="s">
        <v>120</v>
      </c>
      <c r="I235" s="15" t="s">
        <v>120</v>
      </c>
      <c r="J235" s="16" t="s">
        <v>120</v>
      </c>
      <c r="K235" s="38" t="s">
        <v>120</v>
      </c>
      <c r="L235" s="15" t="s">
        <v>120</v>
      </c>
      <c r="M235" s="15" t="s">
        <v>120</v>
      </c>
      <c r="N235" s="10"/>
      <c r="O235" s="11">
        <v>18</v>
      </c>
      <c r="P235" s="11">
        <v>7</v>
      </c>
      <c r="Q235" s="10" t="s">
        <v>523</v>
      </c>
      <c r="R235" s="35"/>
      <c r="S235" s="35"/>
      <c r="T235" s="35"/>
      <c r="U235" s="35"/>
      <c r="V235" s="35"/>
      <c r="W235" s="35"/>
      <c r="X235" s="35"/>
      <c r="Y235" s="35"/>
    </row>
    <row r="236" spans="1:25" s="9" customFormat="1" ht="15.75" x14ac:dyDescent="0.25">
      <c r="A236" s="35" t="s">
        <v>98</v>
      </c>
      <c r="B236" s="35" t="s">
        <v>106</v>
      </c>
      <c r="C236" s="35" t="s">
        <v>107</v>
      </c>
      <c r="D236" s="35" t="s">
        <v>135</v>
      </c>
      <c r="E236" s="35" t="s">
        <v>166</v>
      </c>
      <c r="F236" s="40" t="s">
        <v>151</v>
      </c>
      <c r="G236" s="35" t="s">
        <v>167</v>
      </c>
      <c r="H236" s="35" t="s">
        <v>120</v>
      </c>
      <c r="I236" s="15" t="s">
        <v>120</v>
      </c>
      <c r="J236" s="16" t="s">
        <v>120</v>
      </c>
      <c r="K236" s="38" t="s">
        <v>120</v>
      </c>
      <c r="L236" s="15" t="s">
        <v>120</v>
      </c>
      <c r="M236" s="15" t="s">
        <v>120</v>
      </c>
      <c r="N236" s="10"/>
      <c r="O236" s="11">
        <v>71</v>
      </c>
      <c r="P236" s="11">
        <v>32</v>
      </c>
      <c r="Q236" s="10" t="s">
        <v>523</v>
      </c>
      <c r="R236" s="35"/>
      <c r="S236" s="35"/>
      <c r="T236" s="35"/>
      <c r="U236" s="35"/>
      <c r="V236" s="35"/>
      <c r="W236" s="35"/>
      <c r="X236" s="35"/>
      <c r="Y236" s="35"/>
    </row>
    <row r="237" spans="1:25" s="9" customFormat="1" ht="15.75" x14ac:dyDescent="0.25">
      <c r="A237" s="35" t="s">
        <v>98</v>
      </c>
      <c r="B237" s="35" t="s">
        <v>106</v>
      </c>
      <c r="C237" s="35" t="s">
        <v>107</v>
      </c>
      <c r="D237" s="35" t="s">
        <v>135</v>
      </c>
      <c r="E237" s="35" t="s">
        <v>166</v>
      </c>
      <c r="F237" s="40" t="s">
        <v>151</v>
      </c>
      <c r="G237" s="35" t="s">
        <v>152</v>
      </c>
      <c r="H237" s="35" t="s">
        <v>120</v>
      </c>
      <c r="I237" s="15" t="s">
        <v>120</v>
      </c>
      <c r="J237" s="16" t="s">
        <v>120</v>
      </c>
      <c r="K237" s="38" t="s">
        <v>120</v>
      </c>
      <c r="L237" s="15" t="s">
        <v>120</v>
      </c>
      <c r="M237" s="15" t="s">
        <v>120</v>
      </c>
      <c r="N237" s="10"/>
      <c r="O237" s="11">
        <v>67</v>
      </c>
      <c r="P237" s="11">
        <v>36</v>
      </c>
      <c r="Q237" s="10" t="s">
        <v>523</v>
      </c>
      <c r="R237" s="35"/>
      <c r="S237" s="35"/>
      <c r="T237" s="35"/>
      <c r="U237" s="35"/>
      <c r="V237" s="35"/>
      <c r="W237" s="35"/>
      <c r="X237" s="35"/>
      <c r="Y237" s="35"/>
    </row>
    <row r="238" spans="1:25" s="9" customFormat="1" ht="15.75" x14ac:dyDescent="0.25">
      <c r="A238" s="35" t="s">
        <v>99</v>
      </c>
      <c r="B238" s="35" t="s">
        <v>106</v>
      </c>
      <c r="C238" s="35" t="s">
        <v>107</v>
      </c>
      <c r="D238" s="35" t="s">
        <v>116</v>
      </c>
      <c r="E238" s="35" t="s">
        <v>443</v>
      </c>
      <c r="F238" s="40" t="s">
        <v>117</v>
      </c>
      <c r="G238" s="35" t="s">
        <v>219</v>
      </c>
      <c r="H238" s="35" t="s">
        <v>119</v>
      </c>
      <c r="I238" s="15">
        <v>2.25</v>
      </c>
      <c r="J238" s="16" t="s">
        <v>120</v>
      </c>
      <c r="K238" s="38" t="s">
        <v>120</v>
      </c>
      <c r="L238" s="15">
        <v>5</v>
      </c>
      <c r="M238" s="17">
        <v>2017</v>
      </c>
      <c r="N238" s="10"/>
      <c r="O238" s="11">
        <v>1113</v>
      </c>
      <c r="P238" s="11">
        <v>542</v>
      </c>
      <c r="Q238" s="10" t="s">
        <v>523</v>
      </c>
      <c r="R238" s="35"/>
      <c r="S238" s="35"/>
      <c r="T238" s="35"/>
      <c r="U238" s="35"/>
      <c r="V238" s="35"/>
      <c r="W238" s="35"/>
      <c r="X238" s="35"/>
      <c r="Y238" s="35"/>
    </row>
    <row r="239" spans="1:25" s="9" customFormat="1" ht="15.75" x14ac:dyDescent="0.25">
      <c r="A239" s="35" t="s">
        <v>99</v>
      </c>
      <c r="B239" s="35" t="s">
        <v>106</v>
      </c>
      <c r="C239" s="35" t="s">
        <v>107</v>
      </c>
      <c r="D239" s="35" t="s">
        <v>116</v>
      </c>
      <c r="E239" s="35" t="s">
        <v>443</v>
      </c>
      <c r="F239" s="40" t="s">
        <v>117</v>
      </c>
      <c r="G239" s="35" t="s">
        <v>444</v>
      </c>
      <c r="H239" s="35" t="s">
        <v>519</v>
      </c>
      <c r="I239" s="15">
        <v>4</v>
      </c>
      <c r="J239" s="19" t="s">
        <v>120</v>
      </c>
      <c r="K239" s="38" t="s">
        <v>120</v>
      </c>
      <c r="L239" s="15">
        <v>5</v>
      </c>
      <c r="M239" s="17">
        <v>2017</v>
      </c>
      <c r="N239" s="10"/>
      <c r="O239" s="11">
        <v>921</v>
      </c>
      <c r="P239" s="11">
        <v>734</v>
      </c>
      <c r="Q239" s="10" t="s">
        <v>523</v>
      </c>
      <c r="R239" s="35"/>
      <c r="S239" s="35"/>
      <c r="T239" s="35"/>
      <c r="U239" s="35"/>
      <c r="V239" s="35"/>
      <c r="W239" s="35"/>
      <c r="X239" s="35"/>
      <c r="Y239" s="35"/>
    </row>
    <row r="240" spans="1:25" s="9" customFormat="1" ht="15.75" x14ac:dyDescent="0.25">
      <c r="A240" s="35" t="s">
        <v>99</v>
      </c>
      <c r="B240" s="35" t="s">
        <v>106</v>
      </c>
      <c r="C240" s="35" t="s">
        <v>107</v>
      </c>
      <c r="D240" s="35" t="s">
        <v>132</v>
      </c>
      <c r="E240" s="35" t="s">
        <v>442</v>
      </c>
      <c r="F240" s="40" t="s">
        <v>117</v>
      </c>
      <c r="G240" s="35" t="s">
        <v>134</v>
      </c>
      <c r="H240" s="35" t="s">
        <v>119</v>
      </c>
      <c r="I240" s="15">
        <v>9.91</v>
      </c>
      <c r="J240" s="19" t="s">
        <v>120</v>
      </c>
      <c r="K240" s="38">
        <v>2880700</v>
      </c>
      <c r="L240" s="15">
        <v>5</v>
      </c>
      <c r="M240" s="17">
        <v>2018</v>
      </c>
      <c r="N240" s="10"/>
      <c r="O240" s="11">
        <v>928</v>
      </c>
      <c r="P240" s="11">
        <v>1214</v>
      </c>
      <c r="Q240" s="10" t="s">
        <v>522</v>
      </c>
      <c r="R240" s="35"/>
      <c r="S240" s="35"/>
      <c r="T240" s="35"/>
      <c r="U240" s="35"/>
      <c r="V240" s="35"/>
      <c r="W240" s="35"/>
      <c r="X240" s="35"/>
      <c r="Y240" s="35"/>
    </row>
    <row r="241" spans="1:25" s="9" customFormat="1" ht="15.75" x14ac:dyDescent="0.25">
      <c r="A241" s="36" t="s">
        <v>99</v>
      </c>
      <c r="B241" s="36" t="s">
        <v>106</v>
      </c>
      <c r="C241" s="36" t="s">
        <v>107</v>
      </c>
      <c r="D241" s="36" t="s">
        <v>132</v>
      </c>
      <c r="E241" s="36" t="s">
        <v>445</v>
      </c>
      <c r="F241" s="41" t="s">
        <v>117</v>
      </c>
      <c r="G241" s="36" t="s">
        <v>127</v>
      </c>
      <c r="H241" s="36" t="s">
        <v>119</v>
      </c>
      <c r="I241" s="18">
        <v>4.75</v>
      </c>
      <c r="J241" s="19" t="s">
        <v>120</v>
      </c>
      <c r="K241" s="39" t="s">
        <v>120</v>
      </c>
      <c r="L241" s="18">
        <v>5</v>
      </c>
      <c r="M241" s="20">
        <v>2017</v>
      </c>
      <c r="N241" s="13"/>
      <c r="O241" s="14">
        <v>2048</v>
      </c>
      <c r="P241" s="14">
        <v>633</v>
      </c>
      <c r="Q241" s="13" t="s">
        <v>523</v>
      </c>
      <c r="R241" s="36"/>
      <c r="S241" s="36"/>
      <c r="T241" s="36"/>
      <c r="U241" s="36"/>
      <c r="V241" s="36"/>
      <c r="W241" s="36"/>
      <c r="X241" s="36"/>
      <c r="Y241" s="36"/>
    </row>
    <row r="242" spans="1:25" s="9" customFormat="1" ht="15.75" x14ac:dyDescent="0.25">
      <c r="A242" s="35" t="s">
        <v>99</v>
      </c>
      <c r="B242" s="35" t="s">
        <v>106</v>
      </c>
      <c r="C242" s="35" t="s">
        <v>107</v>
      </c>
      <c r="D242" s="35" t="s">
        <v>132</v>
      </c>
      <c r="E242" s="35" t="s">
        <v>446</v>
      </c>
      <c r="F242" s="40" t="s">
        <v>117</v>
      </c>
      <c r="G242" s="35" t="s">
        <v>447</v>
      </c>
      <c r="H242" s="35" t="s">
        <v>119</v>
      </c>
      <c r="I242" s="15">
        <v>1.5</v>
      </c>
      <c r="J242" s="16" t="s">
        <v>120</v>
      </c>
      <c r="K242" s="38" t="s">
        <v>120</v>
      </c>
      <c r="L242" s="15">
        <v>5</v>
      </c>
      <c r="M242" s="17">
        <v>2017</v>
      </c>
      <c r="N242" s="10"/>
      <c r="O242" s="11">
        <v>2493</v>
      </c>
      <c r="P242" s="11">
        <v>372</v>
      </c>
      <c r="Q242" s="10" t="s">
        <v>523</v>
      </c>
      <c r="R242" s="35"/>
      <c r="S242" s="35"/>
      <c r="T242" s="35"/>
      <c r="U242" s="35"/>
      <c r="V242" s="35"/>
      <c r="W242" s="35"/>
      <c r="X242" s="35"/>
      <c r="Y242" s="35"/>
    </row>
    <row r="243" spans="1:25" s="9" customFormat="1" ht="15.75" x14ac:dyDescent="0.25">
      <c r="A243" s="35" t="s">
        <v>99</v>
      </c>
      <c r="B243" s="35" t="s">
        <v>106</v>
      </c>
      <c r="C243" s="35" t="s">
        <v>107</v>
      </c>
      <c r="D243" s="35" t="s">
        <v>135</v>
      </c>
      <c r="E243" s="35" t="s">
        <v>448</v>
      </c>
      <c r="F243" s="40" t="s">
        <v>117</v>
      </c>
      <c r="G243" s="35" t="s">
        <v>157</v>
      </c>
      <c r="H243" s="35" t="s">
        <v>130</v>
      </c>
      <c r="I243" s="15">
        <v>2.8</v>
      </c>
      <c r="J243" s="16" t="s">
        <v>120</v>
      </c>
      <c r="K243" s="38" t="s">
        <v>120</v>
      </c>
      <c r="L243" s="15">
        <v>5</v>
      </c>
      <c r="M243" s="17">
        <v>2017</v>
      </c>
      <c r="N243" s="10"/>
      <c r="O243" s="11">
        <v>580</v>
      </c>
      <c r="P243" s="11">
        <v>330</v>
      </c>
      <c r="Q243" s="10" t="s">
        <v>523</v>
      </c>
      <c r="R243" s="35"/>
      <c r="S243" s="35"/>
      <c r="T243" s="35"/>
      <c r="U243" s="35"/>
      <c r="V243" s="35"/>
      <c r="W243" s="35"/>
      <c r="X243" s="35"/>
      <c r="Y243" s="35"/>
    </row>
    <row r="244" spans="1:25" s="9" customFormat="1" ht="15.75" x14ac:dyDescent="0.25">
      <c r="A244" s="35" t="s">
        <v>99</v>
      </c>
      <c r="B244" s="35" t="s">
        <v>106</v>
      </c>
      <c r="C244" s="35" t="s">
        <v>107</v>
      </c>
      <c r="D244" s="35" t="s">
        <v>132</v>
      </c>
      <c r="E244" s="35" t="s">
        <v>449</v>
      </c>
      <c r="F244" s="40" t="s">
        <v>117</v>
      </c>
      <c r="G244" s="35" t="s">
        <v>239</v>
      </c>
      <c r="H244" s="35" t="s">
        <v>119</v>
      </c>
      <c r="I244" s="15">
        <v>3</v>
      </c>
      <c r="J244" s="16" t="s">
        <v>120</v>
      </c>
      <c r="K244" s="38" t="s">
        <v>120</v>
      </c>
      <c r="L244" s="15">
        <v>5</v>
      </c>
      <c r="M244" s="17">
        <v>2017</v>
      </c>
      <c r="N244" s="10"/>
      <c r="O244" s="11">
        <v>904</v>
      </c>
      <c r="P244" s="11">
        <v>669</v>
      </c>
      <c r="Q244" s="10" t="s">
        <v>523</v>
      </c>
      <c r="R244" s="35"/>
      <c r="S244" s="35"/>
      <c r="T244" s="35"/>
      <c r="U244" s="35"/>
      <c r="V244" s="35"/>
      <c r="W244" s="35"/>
      <c r="X244" s="35"/>
      <c r="Y244" s="35"/>
    </row>
    <row r="245" spans="1:25" s="12" customFormat="1" ht="15.75" x14ac:dyDescent="0.25">
      <c r="A245" s="36" t="s">
        <v>99</v>
      </c>
      <c r="B245" s="36" t="s">
        <v>106</v>
      </c>
      <c r="C245" s="36" t="s">
        <v>107</v>
      </c>
      <c r="D245" s="36" t="s">
        <v>116</v>
      </c>
      <c r="E245" s="36" t="s">
        <v>228</v>
      </c>
      <c r="F245" s="41" t="s">
        <v>117</v>
      </c>
      <c r="G245" s="36" t="s">
        <v>157</v>
      </c>
      <c r="H245" s="36" t="s">
        <v>519</v>
      </c>
      <c r="I245" s="18">
        <v>4.5</v>
      </c>
      <c r="J245" s="19" t="s">
        <v>120</v>
      </c>
      <c r="K245" s="39" t="s">
        <v>120</v>
      </c>
      <c r="L245" s="18">
        <v>5</v>
      </c>
      <c r="M245" s="20">
        <v>2017</v>
      </c>
      <c r="N245" s="13"/>
      <c r="O245" s="14">
        <v>648</v>
      </c>
      <c r="P245" s="14">
        <v>674</v>
      </c>
      <c r="Q245" s="13" t="s">
        <v>522</v>
      </c>
      <c r="R245" s="36"/>
      <c r="S245" s="36"/>
      <c r="T245" s="36"/>
      <c r="U245" s="36"/>
      <c r="V245" s="36"/>
      <c r="W245" s="36"/>
      <c r="X245" s="36"/>
      <c r="Y245" s="36"/>
    </row>
    <row r="246" spans="1:25" s="9" customFormat="1" ht="15.75" x14ac:dyDescent="0.25">
      <c r="A246" s="35" t="s">
        <v>99</v>
      </c>
      <c r="B246" s="35" t="s">
        <v>106</v>
      </c>
      <c r="C246" s="35" t="s">
        <v>107</v>
      </c>
      <c r="D246" s="35" t="s">
        <v>116</v>
      </c>
      <c r="E246" s="35" t="s">
        <v>228</v>
      </c>
      <c r="F246" s="40" t="s">
        <v>117</v>
      </c>
      <c r="G246" s="35" t="s">
        <v>138</v>
      </c>
      <c r="H246" s="35" t="s">
        <v>130</v>
      </c>
      <c r="I246" s="15">
        <v>1.8</v>
      </c>
      <c r="J246" s="16" t="s">
        <v>120</v>
      </c>
      <c r="K246" s="38" t="s">
        <v>120</v>
      </c>
      <c r="L246" s="15">
        <v>5</v>
      </c>
      <c r="M246" s="17">
        <v>2017</v>
      </c>
      <c r="N246" s="10"/>
      <c r="O246" s="11">
        <v>522</v>
      </c>
      <c r="P246" s="11">
        <v>798</v>
      </c>
      <c r="Q246" s="10" t="s">
        <v>522</v>
      </c>
      <c r="R246" s="35"/>
      <c r="S246" s="35"/>
      <c r="T246" s="35"/>
      <c r="U246" s="35"/>
      <c r="V246" s="35"/>
      <c r="W246" s="35"/>
      <c r="X246" s="35"/>
      <c r="Y246" s="35"/>
    </row>
    <row r="247" spans="1:25" s="9" customFormat="1" ht="15.75" x14ac:dyDescent="0.25">
      <c r="A247" s="35" t="s">
        <v>99</v>
      </c>
      <c r="B247" s="35" t="s">
        <v>106</v>
      </c>
      <c r="C247" s="35" t="s">
        <v>107</v>
      </c>
      <c r="D247" s="35" t="s">
        <v>132</v>
      </c>
      <c r="E247" s="35" t="s">
        <v>450</v>
      </c>
      <c r="F247" s="40" t="s">
        <v>117</v>
      </c>
      <c r="G247" s="35" t="s">
        <v>127</v>
      </c>
      <c r="H247" s="35" t="s">
        <v>130</v>
      </c>
      <c r="I247" s="15">
        <v>6.9</v>
      </c>
      <c r="J247" s="16" t="s">
        <v>120</v>
      </c>
      <c r="K247" s="38" t="s">
        <v>120</v>
      </c>
      <c r="L247" s="15" t="s">
        <v>191</v>
      </c>
      <c r="M247" s="17">
        <v>2017</v>
      </c>
      <c r="N247" s="10"/>
      <c r="O247" s="11">
        <v>1851</v>
      </c>
      <c r="P247" s="11">
        <v>1661</v>
      </c>
      <c r="Q247" s="10" t="s">
        <v>523</v>
      </c>
      <c r="R247" s="35"/>
      <c r="S247" s="35"/>
      <c r="T247" s="35"/>
      <c r="U247" s="35"/>
      <c r="V247" s="35"/>
      <c r="W247" s="35"/>
      <c r="X247" s="35"/>
      <c r="Y247" s="35"/>
    </row>
    <row r="248" spans="1:25" s="9" customFormat="1" ht="15.75" x14ac:dyDescent="0.25">
      <c r="A248" s="35" t="s">
        <v>99</v>
      </c>
      <c r="B248" s="35" t="s">
        <v>106</v>
      </c>
      <c r="C248" s="35" t="s">
        <v>107</v>
      </c>
      <c r="D248" s="35" t="s">
        <v>121</v>
      </c>
      <c r="E248" s="35" t="s">
        <v>492</v>
      </c>
      <c r="F248" s="40" t="s">
        <v>137</v>
      </c>
      <c r="G248" s="35" t="s">
        <v>451</v>
      </c>
      <c r="H248" s="35" t="s">
        <v>130</v>
      </c>
      <c r="I248" s="15" t="s">
        <v>120</v>
      </c>
      <c r="J248" s="16">
        <v>2.5000000000000001E-3</v>
      </c>
      <c r="K248" s="38" t="s">
        <v>120</v>
      </c>
      <c r="L248" s="22" t="s">
        <v>120</v>
      </c>
      <c r="M248" s="22">
        <v>42917</v>
      </c>
      <c r="N248" s="10"/>
      <c r="O248" s="11">
        <v>98</v>
      </c>
      <c r="P248" s="11">
        <v>117</v>
      </c>
      <c r="Q248" s="10" t="s">
        <v>522</v>
      </c>
      <c r="R248" s="35"/>
      <c r="S248" s="35"/>
      <c r="T248" s="35"/>
      <c r="U248" s="35"/>
      <c r="V248" s="35"/>
      <c r="W248" s="35"/>
      <c r="X248" s="35"/>
      <c r="Y248" s="35"/>
    </row>
    <row r="249" spans="1:25" s="9" customFormat="1" ht="15.75" x14ac:dyDescent="0.25">
      <c r="A249" s="35" t="s">
        <v>99</v>
      </c>
      <c r="B249" s="35" t="s">
        <v>106</v>
      </c>
      <c r="C249" s="35" t="s">
        <v>107</v>
      </c>
      <c r="D249" s="35" t="s">
        <v>135</v>
      </c>
      <c r="E249" s="35" t="s">
        <v>493</v>
      </c>
      <c r="F249" s="40" t="s">
        <v>137</v>
      </c>
      <c r="G249" s="35" t="s">
        <v>494</v>
      </c>
      <c r="H249" s="35" t="s">
        <v>130</v>
      </c>
      <c r="I249" s="15" t="s">
        <v>120</v>
      </c>
      <c r="J249" s="23">
        <v>5.0000000000000001E-3</v>
      </c>
      <c r="K249" s="38" t="s">
        <v>120</v>
      </c>
      <c r="L249" s="15" t="s">
        <v>191</v>
      </c>
      <c r="M249" s="22">
        <v>42917</v>
      </c>
      <c r="N249" s="10"/>
      <c r="O249" s="11">
        <v>2130</v>
      </c>
      <c r="P249" s="11">
        <v>933</v>
      </c>
      <c r="Q249" s="10" t="s">
        <v>523</v>
      </c>
      <c r="R249" s="35"/>
      <c r="S249" s="35"/>
      <c r="T249" s="35"/>
      <c r="U249" s="35"/>
      <c r="V249" s="35"/>
      <c r="W249" s="35"/>
      <c r="X249" s="35"/>
      <c r="Y249" s="35"/>
    </row>
    <row r="250" spans="1:25" s="9" customFormat="1" ht="15.75" x14ac:dyDescent="0.25">
      <c r="A250" s="35" t="s">
        <v>99</v>
      </c>
      <c r="B250" s="35" t="s">
        <v>106</v>
      </c>
      <c r="C250" s="35" t="s">
        <v>107</v>
      </c>
      <c r="D250" s="35" t="s">
        <v>135</v>
      </c>
      <c r="E250" s="35" t="s">
        <v>448</v>
      </c>
      <c r="F250" s="40" t="s">
        <v>137</v>
      </c>
      <c r="G250" s="35" t="s">
        <v>451</v>
      </c>
      <c r="H250" s="35" t="s">
        <v>130</v>
      </c>
      <c r="I250" s="15" t="s">
        <v>120</v>
      </c>
      <c r="J250" s="16">
        <v>2.5000000000000001E-3</v>
      </c>
      <c r="K250" s="38" t="s">
        <v>120</v>
      </c>
      <c r="L250" s="22" t="s">
        <v>120</v>
      </c>
      <c r="M250" s="22">
        <v>43101</v>
      </c>
      <c r="N250" s="10"/>
      <c r="O250" s="11">
        <v>567</v>
      </c>
      <c r="P250" s="11">
        <v>343</v>
      </c>
      <c r="Q250" s="10" t="s">
        <v>523</v>
      </c>
      <c r="R250" s="35"/>
      <c r="S250" s="35"/>
      <c r="T250" s="35"/>
      <c r="U250" s="35"/>
      <c r="V250" s="35"/>
      <c r="W250" s="35"/>
      <c r="X250" s="35"/>
      <c r="Y250" s="35"/>
    </row>
    <row r="251" spans="1:25" s="9" customFormat="1" ht="15.75" x14ac:dyDescent="0.25">
      <c r="A251" s="35" t="s">
        <v>99</v>
      </c>
      <c r="B251" s="35" t="s">
        <v>106</v>
      </c>
      <c r="C251" s="35" t="s">
        <v>107</v>
      </c>
      <c r="D251" s="35" t="s">
        <v>135</v>
      </c>
      <c r="E251" s="35" t="s">
        <v>452</v>
      </c>
      <c r="F251" s="40" t="s">
        <v>151</v>
      </c>
      <c r="G251" s="35" t="s">
        <v>152</v>
      </c>
      <c r="H251" s="35" t="s">
        <v>120</v>
      </c>
      <c r="I251" s="15" t="s">
        <v>120</v>
      </c>
      <c r="J251" s="16" t="s">
        <v>120</v>
      </c>
      <c r="K251" s="38" t="s">
        <v>120</v>
      </c>
      <c r="L251" s="15" t="s">
        <v>120</v>
      </c>
      <c r="M251" s="17" t="s">
        <v>120</v>
      </c>
      <c r="N251" s="10"/>
      <c r="O251" s="11">
        <v>16</v>
      </c>
      <c r="P251" s="11">
        <v>8</v>
      </c>
      <c r="Q251" s="10" t="s">
        <v>523</v>
      </c>
      <c r="R251" s="35"/>
      <c r="S251" s="35"/>
      <c r="T251" s="35"/>
      <c r="U251" s="35"/>
      <c r="V251" s="35"/>
      <c r="W251" s="35"/>
      <c r="X251" s="35"/>
      <c r="Y251" s="35"/>
    </row>
    <row r="252" spans="1:25" s="9" customFormat="1" ht="15.75" x14ac:dyDescent="0.25">
      <c r="A252" s="35" t="s">
        <v>99</v>
      </c>
      <c r="B252" s="35" t="s">
        <v>106</v>
      </c>
      <c r="C252" s="35" t="s">
        <v>107</v>
      </c>
      <c r="D252" s="35" t="s">
        <v>135</v>
      </c>
      <c r="E252" s="35" t="s">
        <v>453</v>
      </c>
      <c r="F252" s="40" t="s">
        <v>151</v>
      </c>
      <c r="G252" s="35" t="s">
        <v>152</v>
      </c>
      <c r="H252" s="35" t="s">
        <v>120</v>
      </c>
      <c r="I252" s="15" t="s">
        <v>120</v>
      </c>
      <c r="J252" s="16" t="s">
        <v>120</v>
      </c>
      <c r="K252" s="38" t="s">
        <v>120</v>
      </c>
      <c r="L252" s="15" t="s">
        <v>120</v>
      </c>
      <c r="M252" s="17" t="s">
        <v>120</v>
      </c>
      <c r="N252" s="10"/>
      <c r="O252" s="11">
        <v>15</v>
      </c>
      <c r="P252" s="11">
        <v>9</v>
      </c>
      <c r="Q252" s="10" t="s">
        <v>523</v>
      </c>
      <c r="R252" s="35"/>
      <c r="S252" s="35"/>
      <c r="T252" s="35"/>
      <c r="U252" s="35"/>
      <c r="V252" s="35"/>
      <c r="W252" s="35"/>
      <c r="X252" s="35"/>
      <c r="Y252" s="35"/>
    </row>
    <row r="253" spans="1:25" s="9" customFormat="1" ht="15.75" x14ac:dyDescent="0.25">
      <c r="A253" s="35" t="s">
        <v>31</v>
      </c>
      <c r="B253" s="35" t="s">
        <v>106</v>
      </c>
      <c r="C253" s="35" t="s">
        <v>87</v>
      </c>
      <c r="D253" s="35" t="s">
        <v>132</v>
      </c>
      <c r="E253" s="35" t="s">
        <v>412</v>
      </c>
      <c r="F253" s="40" t="s">
        <v>162</v>
      </c>
      <c r="G253" s="35" t="s">
        <v>414</v>
      </c>
      <c r="H253" s="35" t="s">
        <v>120</v>
      </c>
      <c r="I253" s="15">
        <v>0.5</v>
      </c>
      <c r="J253" s="19" t="s">
        <v>120</v>
      </c>
      <c r="K253" s="38">
        <v>23972251</v>
      </c>
      <c r="L253" s="15" t="s">
        <v>415</v>
      </c>
      <c r="M253" s="15">
        <v>2017</v>
      </c>
      <c r="N253" s="10"/>
      <c r="O253" s="11">
        <v>1003</v>
      </c>
      <c r="P253" s="11">
        <v>1316</v>
      </c>
      <c r="Q253" s="10" t="s">
        <v>522</v>
      </c>
      <c r="R253" s="35"/>
      <c r="S253" s="35"/>
      <c r="T253" s="35"/>
      <c r="U253" s="35"/>
      <c r="V253" s="35"/>
      <c r="W253" s="35"/>
      <c r="X253" s="35"/>
      <c r="Y253" s="35"/>
    </row>
    <row r="254" spans="1:25" s="9" customFormat="1" ht="15.75" x14ac:dyDescent="0.25">
      <c r="A254" s="35" t="s">
        <v>31</v>
      </c>
      <c r="B254" s="35" t="s">
        <v>106</v>
      </c>
      <c r="C254" s="35" t="s">
        <v>87</v>
      </c>
      <c r="D254" s="35" t="s">
        <v>116</v>
      </c>
      <c r="E254" s="35" t="s">
        <v>153</v>
      </c>
      <c r="F254" s="40" t="s">
        <v>117</v>
      </c>
      <c r="G254" s="35" t="s">
        <v>127</v>
      </c>
      <c r="H254" s="35" t="s">
        <v>130</v>
      </c>
      <c r="I254" s="15">
        <v>1.9</v>
      </c>
      <c r="J254" s="16" t="s">
        <v>120</v>
      </c>
      <c r="K254" s="38" t="s">
        <v>120</v>
      </c>
      <c r="L254" s="15">
        <v>5</v>
      </c>
      <c r="M254" s="15">
        <v>2017</v>
      </c>
      <c r="N254" s="10"/>
      <c r="O254" s="11">
        <v>194</v>
      </c>
      <c r="P254" s="11">
        <v>548</v>
      </c>
      <c r="Q254" s="10" t="s">
        <v>522</v>
      </c>
      <c r="R254" s="35"/>
      <c r="S254" s="35"/>
      <c r="T254" s="35"/>
      <c r="U254" s="35"/>
      <c r="V254" s="35"/>
      <c r="W254" s="35"/>
      <c r="X254" s="35"/>
      <c r="Y254" s="35"/>
    </row>
    <row r="255" spans="1:25" s="9" customFormat="1" ht="15.75" x14ac:dyDescent="0.25">
      <c r="A255" s="35" t="s">
        <v>31</v>
      </c>
      <c r="B255" s="35" t="s">
        <v>106</v>
      </c>
      <c r="C255" s="35" t="s">
        <v>87</v>
      </c>
      <c r="D255" s="35" t="s">
        <v>116</v>
      </c>
      <c r="E255" s="35" t="s">
        <v>357</v>
      </c>
      <c r="F255" s="40" t="s">
        <v>117</v>
      </c>
      <c r="G255" s="35" t="s">
        <v>219</v>
      </c>
      <c r="H255" s="35" t="s">
        <v>130</v>
      </c>
      <c r="I255" s="15">
        <v>5.8</v>
      </c>
      <c r="J255" s="16" t="s">
        <v>120</v>
      </c>
      <c r="K255" s="38" t="s">
        <v>120</v>
      </c>
      <c r="L255" s="15" t="s">
        <v>191</v>
      </c>
      <c r="M255" s="15">
        <v>2017</v>
      </c>
      <c r="N255" s="10"/>
      <c r="O255" s="11">
        <v>193</v>
      </c>
      <c r="P255" s="11">
        <v>146</v>
      </c>
      <c r="Q255" s="10" t="s">
        <v>523</v>
      </c>
      <c r="R255" s="35"/>
      <c r="S255" s="35"/>
      <c r="T255" s="35"/>
      <c r="U255" s="35"/>
      <c r="V255" s="35"/>
      <c r="W255" s="35"/>
      <c r="X255" s="35"/>
      <c r="Y255" s="35"/>
    </row>
    <row r="256" spans="1:25" s="9" customFormat="1" ht="15.75" x14ac:dyDescent="0.25">
      <c r="A256" s="35" t="s">
        <v>31</v>
      </c>
      <c r="B256" s="35" t="s">
        <v>106</v>
      </c>
      <c r="C256" s="35" t="s">
        <v>87</v>
      </c>
      <c r="D256" s="35" t="s">
        <v>132</v>
      </c>
      <c r="E256" s="35" t="s">
        <v>356</v>
      </c>
      <c r="F256" s="40" t="s">
        <v>117</v>
      </c>
      <c r="G256" s="35" t="s">
        <v>134</v>
      </c>
      <c r="H256" s="35" t="s">
        <v>119</v>
      </c>
      <c r="I256" s="15">
        <v>3.5</v>
      </c>
      <c r="J256" s="16" t="s">
        <v>120</v>
      </c>
      <c r="K256" s="38">
        <v>330000</v>
      </c>
      <c r="L256" s="15">
        <v>5</v>
      </c>
      <c r="M256" s="15">
        <v>2018</v>
      </c>
      <c r="N256" s="10"/>
      <c r="O256" s="11">
        <v>297</v>
      </c>
      <c r="P256" s="11">
        <v>164</v>
      </c>
      <c r="Q256" s="10" t="s">
        <v>523</v>
      </c>
      <c r="R256" s="35"/>
      <c r="S256" s="35"/>
      <c r="T256" s="35"/>
      <c r="U256" s="35"/>
      <c r="V256" s="35"/>
      <c r="W256" s="35"/>
      <c r="X256" s="35"/>
      <c r="Y256" s="35"/>
    </row>
    <row r="257" spans="1:25" s="9" customFormat="1" ht="15.75" x14ac:dyDescent="0.25">
      <c r="A257" s="35" t="s">
        <v>31</v>
      </c>
      <c r="B257" s="35" t="s">
        <v>106</v>
      </c>
      <c r="C257" s="35" t="s">
        <v>87</v>
      </c>
      <c r="D257" s="35" t="s">
        <v>116</v>
      </c>
      <c r="E257" s="35" t="s">
        <v>358</v>
      </c>
      <c r="F257" s="40" t="s">
        <v>117</v>
      </c>
      <c r="G257" s="35" t="s">
        <v>298</v>
      </c>
      <c r="H257" s="35" t="s">
        <v>119</v>
      </c>
      <c r="I257" s="15">
        <v>1</v>
      </c>
      <c r="J257" s="16" t="s">
        <v>120</v>
      </c>
      <c r="K257" s="38" t="s">
        <v>120</v>
      </c>
      <c r="L257" s="15">
        <v>5</v>
      </c>
      <c r="M257" s="15">
        <v>2017</v>
      </c>
      <c r="N257" s="10"/>
      <c r="O257" s="11">
        <v>238</v>
      </c>
      <c r="P257" s="11">
        <v>94</v>
      </c>
      <c r="Q257" s="10" t="s">
        <v>523</v>
      </c>
      <c r="R257" s="35"/>
      <c r="S257" s="35"/>
      <c r="T257" s="35"/>
      <c r="U257" s="35"/>
      <c r="V257" s="35"/>
      <c r="W257" s="35"/>
      <c r="X257" s="35"/>
      <c r="Y257" s="35"/>
    </row>
    <row r="258" spans="1:25" s="9" customFormat="1" ht="15.75" x14ac:dyDescent="0.25">
      <c r="A258" s="35" t="s">
        <v>31</v>
      </c>
      <c r="B258" s="35" t="s">
        <v>106</v>
      </c>
      <c r="C258" s="35" t="s">
        <v>87</v>
      </c>
      <c r="D258" s="35" t="s">
        <v>132</v>
      </c>
      <c r="E258" s="35" t="s">
        <v>411</v>
      </c>
      <c r="F258" s="40" t="s">
        <v>117</v>
      </c>
      <c r="G258" s="35" t="s">
        <v>171</v>
      </c>
      <c r="H258" s="35" t="s">
        <v>130</v>
      </c>
      <c r="I258" s="15">
        <v>4.8</v>
      </c>
      <c r="J258" s="16" t="s">
        <v>120</v>
      </c>
      <c r="K258" s="38">
        <v>986000</v>
      </c>
      <c r="L258" s="15">
        <v>5</v>
      </c>
      <c r="M258" s="15">
        <v>2017</v>
      </c>
      <c r="N258" s="10" t="s">
        <v>143</v>
      </c>
      <c r="O258" s="11">
        <f>8+1238</f>
        <v>1246</v>
      </c>
      <c r="P258" s="11">
        <f>8+1050</f>
        <v>1058</v>
      </c>
      <c r="Q258" s="10" t="s">
        <v>523</v>
      </c>
      <c r="R258" s="35" t="s">
        <v>86</v>
      </c>
      <c r="S258" s="35"/>
      <c r="T258" s="35"/>
      <c r="U258" s="35"/>
      <c r="V258" s="35"/>
      <c r="W258" s="35"/>
      <c r="X258" s="35"/>
      <c r="Y258" s="35"/>
    </row>
    <row r="259" spans="1:25" s="9" customFormat="1" ht="15.75" x14ac:dyDescent="0.25">
      <c r="A259" s="35" t="s">
        <v>31</v>
      </c>
      <c r="B259" s="35" t="s">
        <v>106</v>
      </c>
      <c r="C259" s="35" t="s">
        <v>87</v>
      </c>
      <c r="D259" s="35" t="s">
        <v>116</v>
      </c>
      <c r="E259" s="35" t="s">
        <v>359</v>
      </c>
      <c r="F259" s="40" t="s">
        <v>117</v>
      </c>
      <c r="G259" s="35" t="s">
        <v>129</v>
      </c>
      <c r="H259" s="35" t="s">
        <v>119</v>
      </c>
      <c r="I259" s="15">
        <v>3</v>
      </c>
      <c r="J259" s="16" t="s">
        <v>120</v>
      </c>
      <c r="K259" s="38" t="s">
        <v>120</v>
      </c>
      <c r="L259" s="15">
        <v>5</v>
      </c>
      <c r="M259" s="15">
        <v>2017</v>
      </c>
      <c r="N259" s="10"/>
      <c r="O259" s="11">
        <v>34</v>
      </c>
      <c r="P259" s="11">
        <v>2</v>
      </c>
      <c r="Q259" s="10" t="s">
        <v>523</v>
      </c>
      <c r="R259" s="35"/>
      <c r="S259" s="35"/>
      <c r="T259" s="35"/>
      <c r="U259" s="35"/>
      <c r="V259" s="35"/>
      <c r="W259" s="35"/>
      <c r="X259" s="35"/>
      <c r="Y259" s="35"/>
    </row>
    <row r="260" spans="1:25" s="12" customFormat="1" ht="15.75" x14ac:dyDescent="0.25">
      <c r="A260" s="36" t="s">
        <v>60</v>
      </c>
      <c r="B260" s="36" t="s">
        <v>106</v>
      </c>
      <c r="C260" s="36" t="s">
        <v>107</v>
      </c>
      <c r="D260" s="36" t="s">
        <v>121</v>
      </c>
      <c r="E260" s="36" t="s">
        <v>269</v>
      </c>
      <c r="F260" s="41" t="s">
        <v>117</v>
      </c>
      <c r="G260" s="36" t="s">
        <v>127</v>
      </c>
      <c r="H260" s="36" t="s">
        <v>119</v>
      </c>
      <c r="I260" s="18">
        <v>2</v>
      </c>
      <c r="J260" s="19" t="s">
        <v>120</v>
      </c>
      <c r="K260" s="39" t="s">
        <v>120</v>
      </c>
      <c r="L260" s="18">
        <v>5</v>
      </c>
      <c r="M260" s="18">
        <v>2017</v>
      </c>
      <c r="N260" s="13" t="s">
        <v>143</v>
      </c>
      <c r="O260" s="14">
        <f>2+25</f>
        <v>27</v>
      </c>
      <c r="P260" s="14">
        <f>0+3</f>
        <v>3</v>
      </c>
      <c r="Q260" s="13" t="s">
        <v>523</v>
      </c>
      <c r="R260" s="36" t="s">
        <v>54</v>
      </c>
      <c r="S260" s="36" t="s">
        <v>26</v>
      </c>
      <c r="T260" s="36"/>
      <c r="U260" s="36"/>
      <c r="V260" s="36"/>
      <c r="W260" s="36"/>
      <c r="X260" s="36"/>
      <c r="Y260" s="36"/>
    </row>
    <row r="261" spans="1:25" s="9" customFormat="1" ht="15.75" x14ac:dyDescent="0.25">
      <c r="A261" s="35" t="s">
        <v>60</v>
      </c>
      <c r="B261" s="35" t="s">
        <v>106</v>
      </c>
      <c r="C261" s="35" t="s">
        <v>107</v>
      </c>
      <c r="D261" s="35" t="s">
        <v>121</v>
      </c>
      <c r="E261" s="35" t="s">
        <v>360</v>
      </c>
      <c r="F261" s="40" t="s">
        <v>117</v>
      </c>
      <c r="G261" s="35" t="s">
        <v>141</v>
      </c>
      <c r="H261" s="35" t="s">
        <v>119</v>
      </c>
      <c r="I261" s="15">
        <v>1.5</v>
      </c>
      <c r="J261" s="16" t="s">
        <v>120</v>
      </c>
      <c r="K261" s="38" t="s">
        <v>120</v>
      </c>
      <c r="L261" s="15">
        <v>5</v>
      </c>
      <c r="M261" s="15">
        <v>2017</v>
      </c>
      <c r="N261" s="10"/>
      <c r="O261" s="11">
        <v>80</v>
      </c>
      <c r="P261" s="11">
        <v>27</v>
      </c>
      <c r="Q261" s="10" t="s">
        <v>523</v>
      </c>
      <c r="R261" s="35"/>
      <c r="S261" s="35"/>
      <c r="T261" s="35"/>
      <c r="U261" s="35"/>
      <c r="V261" s="35"/>
      <c r="W261" s="35"/>
      <c r="X261" s="35"/>
      <c r="Y261" s="35"/>
    </row>
    <row r="262" spans="1:25" s="9" customFormat="1" ht="15" customHeight="1" x14ac:dyDescent="0.25">
      <c r="A262" s="35" t="s">
        <v>60</v>
      </c>
      <c r="B262" s="35" t="s">
        <v>106</v>
      </c>
      <c r="C262" s="35" t="s">
        <v>107</v>
      </c>
      <c r="D262" s="35" t="s">
        <v>270</v>
      </c>
      <c r="E262" s="35" t="s">
        <v>271</v>
      </c>
      <c r="F262" s="40" t="s">
        <v>117</v>
      </c>
      <c r="G262" s="35" t="s">
        <v>272</v>
      </c>
      <c r="H262" s="35" t="s">
        <v>199</v>
      </c>
      <c r="I262" s="15">
        <v>0.5</v>
      </c>
      <c r="J262" s="16" t="s">
        <v>120</v>
      </c>
      <c r="K262" s="38" t="s">
        <v>120</v>
      </c>
      <c r="L262" s="15">
        <v>5</v>
      </c>
      <c r="M262" s="15">
        <v>2017</v>
      </c>
      <c r="N262" s="10"/>
      <c r="O262" s="11">
        <v>337</v>
      </c>
      <c r="P262" s="11">
        <v>138</v>
      </c>
      <c r="Q262" s="10" t="s">
        <v>523</v>
      </c>
      <c r="R262" s="35"/>
      <c r="S262" s="35"/>
      <c r="T262" s="35"/>
      <c r="U262" s="35"/>
      <c r="V262" s="35"/>
      <c r="W262" s="35"/>
      <c r="X262" s="35"/>
      <c r="Y262" s="35"/>
    </row>
    <row r="263" spans="1:25" s="9" customFormat="1" ht="15" customHeight="1" x14ac:dyDescent="0.25">
      <c r="A263" s="35" t="s">
        <v>60</v>
      </c>
      <c r="B263" s="35" t="s">
        <v>106</v>
      </c>
      <c r="C263" s="35" t="s">
        <v>107</v>
      </c>
      <c r="D263" s="35" t="s">
        <v>116</v>
      </c>
      <c r="E263" s="35" t="s">
        <v>37</v>
      </c>
      <c r="F263" s="40" t="s">
        <v>117</v>
      </c>
      <c r="G263" s="35" t="s">
        <v>273</v>
      </c>
      <c r="H263" s="35" t="s">
        <v>130</v>
      </c>
      <c r="I263" s="15">
        <v>0.4</v>
      </c>
      <c r="J263" s="16" t="s">
        <v>120</v>
      </c>
      <c r="K263" s="38" t="s">
        <v>120</v>
      </c>
      <c r="L263" s="15">
        <v>5</v>
      </c>
      <c r="M263" s="15">
        <v>2017</v>
      </c>
      <c r="N263" s="10"/>
      <c r="O263" s="11">
        <v>40</v>
      </c>
      <c r="P263" s="11">
        <v>28</v>
      </c>
      <c r="Q263" s="10" t="s">
        <v>523</v>
      </c>
      <c r="R263" s="35"/>
      <c r="S263" s="35"/>
      <c r="T263" s="35"/>
      <c r="U263" s="35"/>
      <c r="V263" s="35"/>
      <c r="W263" s="35"/>
      <c r="X263" s="35"/>
      <c r="Y263" s="35"/>
    </row>
    <row r="264" spans="1:25" s="9" customFormat="1" ht="15" customHeight="1" x14ac:dyDescent="0.25">
      <c r="A264" s="35" t="s">
        <v>60</v>
      </c>
      <c r="B264" s="35" t="s">
        <v>106</v>
      </c>
      <c r="C264" s="35" t="s">
        <v>107</v>
      </c>
      <c r="D264" s="35" t="s">
        <v>0</v>
      </c>
      <c r="E264" s="35" t="s">
        <v>274</v>
      </c>
      <c r="F264" s="40" t="s">
        <v>244</v>
      </c>
      <c r="G264" s="35" t="s">
        <v>275</v>
      </c>
      <c r="H264" s="35" t="s">
        <v>139</v>
      </c>
      <c r="I264" s="15" t="s">
        <v>120</v>
      </c>
      <c r="J264" s="24">
        <v>0.01</v>
      </c>
      <c r="K264" s="38" t="s">
        <v>120</v>
      </c>
      <c r="L264" s="15">
        <v>10</v>
      </c>
      <c r="M264" s="15" t="s">
        <v>120</v>
      </c>
      <c r="N264" s="10"/>
      <c r="O264" s="11">
        <v>2519</v>
      </c>
      <c r="P264" s="11">
        <v>1046</v>
      </c>
      <c r="Q264" s="10" t="s">
        <v>523</v>
      </c>
      <c r="R264" s="35"/>
      <c r="S264" s="35"/>
      <c r="T264" s="35"/>
      <c r="U264" s="35"/>
      <c r="V264" s="35"/>
      <c r="W264" s="35"/>
      <c r="X264" s="35"/>
      <c r="Y264" s="35"/>
    </row>
    <row r="265" spans="1:25" s="9" customFormat="1" ht="15" customHeight="1" x14ac:dyDescent="0.25">
      <c r="A265" s="35" t="s">
        <v>60</v>
      </c>
      <c r="B265" s="35" t="s">
        <v>106</v>
      </c>
      <c r="C265" s="35" t="s">
        <v>107</v>
      </c>
      <c r="D265" s="35" t="s">
        <v>121</v>
      </c>
      <c r="E265" s="35" t="s">
        <v>276</v>
      </c>
      <c r="F265" s="40" t="s">
        <v>137</v>
      </c>
      <c r="G265" s="35" t="s">
        <v>277</v>
      </c>
      <c r="H265" s="35" t="s">
        <v>130</v>
      </c>
      <c r="I265" s="15" t="s">
        <v>120</v>
      </c>
      <c r="J265" s="23">
        <v>5.0000000000000001E-3</v>
      </c>
      <c r="K265" s="38" t="s">
        <v>120</v>
      </c>
      <c r="L265" s="22" t="s">
        <v>120</v>
      </c>
      <c r="M265" s="22">
        <v>42917</v>
      </c>
      <c r="N265" s="10"/>
      <c r="O265" s="11">
        <v>23</v>
      </c>
      <c r="P265" s="11">
        <v>32</v>
      </c>
      <c r="Q265" s="10" t="s">
        <v>522</v>
      </c>
      <c r="R265" s="35"/>
      <c r="S265" s="35"/>
      <c r="T265" s="35"/>
      <c r="U265" s="35"/>
      <c r="V265" s="35"/>
      <c r="W265" s="35"/>
      <c r="X265" s="35"/>
      <c r="Y265" s="35"/>
    </row>
    <row r="266" spans="1:25" s="9" customFormat="1" ht="15" customHeight="1" x14ac:dyDescent="0.25">
      <c r="A266" s="35" t="s">
        <v>60</v>
      </c>
      <c r="B266" s="35" t="s">
        <v>106</v>
      </c>
      <c r="C266" s="35" t="s">
        <v>107</v>
      </c>
      <c r="D266" s="35" t="s">
        <v>135</v>
      </c>
      <c r="E266" s="35" t="s">
        <v>361</v>
      </c>
      <c r="F266" s="40" t="s">
        <v>137</v>
      </c>
      <c r="G266" s="35" t="s">
        <v>362</v>
      </c>
      <c r="H266" s="35" t="s">
        <v>130</v>
      </c>
      <c r="I266" s="15" t="s">
        <v>120</v>
      </c>
      <c r="J266" s="16">
        <v>2.5000000000000001E-3</v>
      </c>
      <c r="K266" s="38" t="s">
        <v>120</v>
      </c>
      <c r="L266" s="15" t="s">
        <v>120</v>
      </c>
      <c r="M266" s="22">
        <v>42917</v>
      </c>
      <c r="N266" s="10"/>
      <c r="O266" s="11">
        <v>196</v>
      </c>
      <c r="P266" s="11">
        <v>113</v>
      </c>
      <c r="Q266" s="10" t="s">
        <v>523</v>
      </c>
      <c r="R266" s="35"/>
      <c r="S266" s="35"/>
      <c r="T266" s="35"/>
      <c r="U266" s="35"/>
      <c r="V266" s="35"/>
      <c r="W266" s="35"/>
      <c r="X266" s="35"/>
      <c r="Y266" s="35"/>
    </row>
    <row r="267" spans="1:25" s="9" customFormat="1" ht="15" customHeight="1" x14ac:dyDescent="0.25">
      <c r="A267" s="35" t="s">
        <v>60</v>
      </c>
      <c r="B267" s="35" t="s">
        <v>106</v>
      </c>
      <c r="C267" s="35" t="s">
        <v>107</v>
      </c>
      <c r="D267" s="35" t="s">
        <v>116</v>
      </c>
      <c r="E267" s="35" t="s">
        <v>417</v>
      </c>
      <c r="F267" s="40" t="s">
        <v>151</v>
      </c>
      <c r="G267" s="35" t="s">
        <v>167</v>
      </c>
      <c r="H267" s="35" t="s">
        <v>120</v>
      </c>
      <c r="I267" s="15" t="s">
        <v>120</v>
      </c>
      <c r="J267" s="16" t="s">
        <v>120</v>
      </c>
      <c r="K267" s="38" t="s">
        <v>120</v>
      </c>
      <c r="L267" s="15" t="s">
        <v>120</v>
      </c>
      <c r="M267" s="15" t="s">
        <v>120</v>
      </c>
      <c r="N267" s="10"/>
      <c r="O267" s="11">
        <v>33</v>
      </c>
      <c r="P267" s="11">
        <v>24</v>
      </c>
      <c r="Q267" s="10" t="s">
        <v>523</v>
      </c>
      <c r="R267" s="35"/>
      <c r="S267" s="35"/>
      <c r="T267" s="35"/>
      <c r="U267" s="35"/>
      <c r="V267" s="35"/>
      <c r="W267" s="35"/>
      <c r="X267" s="35"/>
      <c r="Y267" s="35"/>
    </row>
    <row r="268" spans="1:25" s="9" customFormat="1" ht="15" customHeight="1" x14ac:dyDescent="0.25">
      <c r="A268" s="35" t="s">
        <v>60</v>
      </c>
      <c r="B268" s="35" t="s">
        <v>106</v>
      </c>
      <c r="C268" s="35" t="s">
        <v>107</v>
      </c>
      <c r="D268" s="35" t="s">
        <v>116</v>
      </c>
      <c r="E268" s="35" t="s">
        <v>417</v>
      </c>
      <c r="F268" s="40" t="s">
        <v>151</v>
      </c>
      <c r="G268" s="35" t="s">
        <v>152</v>
      </c>
      <c r="H268" s="35" t="s">
        <v>120</v>
      </c>
      <c r="I268" s="15" t="s">
        <v>120</v>
      </c>
      <c r="J268" s="16" t="s">
        <v>120</v>
      </c>
      <c r="K268" s="38" t="s">
        <v>120</v>
      </c>
      <c r="L268" s="15" t="s">
        <v>120</v>
      </c>
      <c r="M268" s="15" t="s">
        <v>120</v>
      </c>
      <c r="N268" s="10"/>
      <c r="O268" s="11">
        <v>30</v>
      </c>
      <c r="P268" s="11">
        <v>27</v>
      </c>
      <c r="Q268" s="10" t="s">
        <v>523</v>
      </c>
      <c r="R268" s="35"/>
      <c r="S268" s="35"/>
      <c r="T268" s="35"/>
      <c r="U268" s="35"/>
      <c r="V268" s="35"/>
      <c r="W268" s="35"/>
      <c r="X268" s="35"/>
      <c r="Y268" s="35"/>
    </row>
    <row r="269" spans="1:25" s="9" customFormat="1" ht="15" customHeight="1" x14ac:dyDescent="0.25">
      <c r="A269" s="35" t="s">
        <v>60</v>
      </c>
      <c r="B269" s="35" t="s">
        <v>106</v>
      </c>
      <c r="C269" s="35" t="s">
        <v>107</v>
      </c>
      <c r="D269" s="35" t="s">
        <v>116</v>
      </c>
      <c r="E269" s="35" t="s">
        <v>416</v>
      </c>
      <c r="F269" s="40" t="s">
        <v>151</v>
      </c>
      <c r="G269" s="35" t="s">
        <v>167</v>
      </c>
      <c r="H269" s="35" t="s">
        <v>120</v>
      </c>
      <c r="I269" s="15" t="s">
        <v>120</v>
      </c>
      <c r="J269" s="16" t="s">
        <v>120</v>
      </c>
      <c r="K269" s="38" t="s">
        <v>120</v>
      </c>
      <c r="L269" s="15" t="s">
        <v>120</v>
      </c>
      <c r="M269" s="15" t="s">
        <v>120</v>
      </c>
      <c r="N269" s="10"/>
      <c r="O269" s="11">
        <v>38</v>
      </c>
      <c r="P269" s="11">
        <v>19</v>
      </c>
      <c r="Q269" s="10" t="s">
        <v>523</v>
      </c>
      <c r="R269" s="35"/>
      <c r="S269" s="35"/>
      <c r="T269" s="35"/>
      <c r="U269" s="35"/>
      <c r="V269" s="35"/>
      <c r="W269" s="35"/>
      <c r="X269" s="35"/>
      <c r="Y269" s="35"/>
    </row>
    <row r="270" spans="1:25" s="9" customFormat="1" ht="15" customHeight="1" x14ac:dyDescent="0.25">
      <c r="A270" s="35" t="s">
        <v>60</v>
      </c>
      <c r="B270" s="35" t="s">
        <v>106</v>
      </c>
      <c r="C270" s="35" t="s">
        <v>107</v>
      </c>
      <c r="D270" s="35" t="s">
        <v>116</v>
      </c>
      <c r="E270" s="35" t="s">
        <v>416</v>
      </c>
      <c r="F270" s="40" t="s">
        <v>151</v>
      </c>
      <c r="G270" s="35" t="s">
        <v>152</v>
      </c>
      <c r="H270" s="35" t="s">
        <v>120</v>
      </c>
      <c r="I270" s="15" t="s">
        <v>120</v>
      </c>
      <c r="J270" s="16" t="s">
        <v>120</v>
      </c>
      <c r="K270" s="38" t="s">
        <v>120</v>
      </c>
      <c r="L270" s="15" t="s">
        <v>120</v>
      </c>
      <c r="M270" s="15" t="s">
        <v>120</v>
      </c>
      <c r="N270" s="10"/>
      <c r="O270" s="11">
        <v>33</v>
      </c>
      <c r="P270" s="11">
        <v>24</v>
      </c>
      <c r="Q270" s="10" t="s">
        <v>523</v>
      </c>
      <c r="R270" s="35"/>
      <c r="S270" s="35"/>
      <c r="T270" s="35"/>
      <c r="U270" s="35"/>
      <c r="V270" s="35"/>
      <c r="W270" s="35"/>
      <c r="X270" s="35"/>
      <c r="Y270" s="35"/>
    </row>
    <row r="271" spans="1:25" s="9" customFormat="1" ht="15" customHeight="1" x14ac:dyDescent="0.25">
      <c r="A271" s="35" t="s">
        <v>28</v>
      </c>
      <c r="B271" s="35" t="s">
        <v>104</v>
      </c>
      <c r="C271" s="35" t="s">
        <v>114</v>
      </c>
      <c r="D271" s="35" t="s">
        <v>135</v>
      </c>
      <c r="E271" s="35" t="s">
        <v>28</v>
      </c>
      <c r="F271" s="40" t="s">
        <v>137</v>
      </c>
      <c r="G271" s="35" t="s">
        <v>277</v>
      </c>
      <c r="H271" s="35" t="s">
        <v>130</v>
      </c>
      <c r="I271" s="15" t="s">
        <v>120</v>
      </c>
      <c r="J271" s="16">
        <v>2.8E-3</v>
      </c>
      <c r="K271" s="38" t="s">
        <v>120</v>
      </c>
      <c r="L271" s="15" t="s">
        <v>120</v>
      </c>
      <c r="M271" s="15" t="s">
        <v>120</v>
      </c>
      <c r="N271" s="10"/>
      <c r="O271" s="11">
        <v>538</v>
      </c>
      <c r="P271" s="11">
        <v>586</v>
      </c>
      <c r="Q271" s="10" t="s">
        <v>522</v>
      </c>
      <c r="R271" s="35"/>
      <c r="S271" s="35"/>
      <c r="T271" s="35"/>
      <c r="U271" s="35"/>
      <c r="V271" s="35"/>
      <c r="W271" s="35"/>
      <c r="X271" s="35"/>
      <c r="Y271" s="35"/>
    </row>
    <row r="272" spans="1:25" s="9" customFormat="1" ht="15" customHeight="1" x14ac:dyDescent="0.25">
      <c r="A272" s="35" t="s">
        <v>37</v>
      </c>
      <c r="B272" s="35" t="s">
        <v>103</v>
      </c>
      <c r="C272" s="35" t="s">
        <v>78</v>
      </c>
      <c r="D272" s="35" t="s">
        <v>132</v>
      </c>
      <c r="E272" s="35" t="s">
        <v>320</v>
      </c>
      <c r="F272" s="40" t="s">
        <v>182</v>
      </c>
      <c r="G272" s="35" t="s">
        <v>225</v>
      </c>
      <c r="H272" s="35" t="s">
        <v>120</v>
      </c>
      <c r="I272" s="15" t="s">
        <v>120</v>
      </c>
      <c r="J272" s="19" t="s">
        <v>120</v>
      </c>
      <c r="K272" s="38">
        <v>20245905</v>
      </c>
      <c r="L272" s="15">
        <v>37</v>
      </c>
      <c r="M272" s="15" t="s">
        <v>120</v>
      </c>
      <c r="N272" s="10" t="s">
        <v>143</v>
      </c>
      <c r="O272" s="11">
        <f>178+1632</f>
        <v>1810</v>
      </c>
      <c r="P272" s="11">
        <f>90+783</f>
        <v>873</v>
      </c>
      <c r="Q272" s="10" t="s">
        <v>523</v>
      </c>
      <c r="R272" s="35" t="s">
        <v>83</v>
      </c>
      <c r="S272" s="35"/>
      <c r="T272" s="35"/>
      <c r="U272" s="35"/>
      <c r="V272" s="35"/>
      <c r="W272" s="35"/>
      <c r="X272" s="35"/>
      <c r="Y272" s="35"/>
    </row>
    <row r="273" spans="1:25" s="9" customFormat="1" ht="15" customHeight="1" x14ac:dyDescent="0.25">
      <c r="A273" s="35" t="s">
        <v>37</v>
      </c>
      <c r="B273" s="35" t="s">
        <v>103</v>
      </c>
      <c r="C273" s="35" t="s">
        <v>78</v>
      </c>
      <c r="D273" s="35" t="s">
        <v>132</v>
      </c>
      <c r="E273" s="35" t="s">
        <v>371</v>
      </c>
      <c r="F273" s="40" t="s">
        <v>117</v>
      </c>
      <c r="G273" s="35" t="s">
        <v>171</v>
      </c>
      <c r="H273" s="35" t="s">
        <v>119</v>
      </c>
      <c r="I273" s="15">
        <v>4.84</v>
      </c>
      <c r="J273" s="16" t="s">
        <v>120</v>
      </c>
      <c r="K273" s="38">
        <v>4200000</v>
      </c>
      <c r="L273" s="15">
        <v>3</v>
      </c>
      <c r="M273" s="15">
        <v>2017</v>
      </c>
      <c r="N273" s="10"/>
      <c r="O273" s="11">
        <v>1792</v>
      </c>
      <c r="P273" s="11">
        <v>876</v>
      </c>
      <c r="Q273" s="10" t="s">
        <v>523</v>
      </c>
      <c r="R273" s="35"/>
      <c r="S273" s="35"/>
      <c r="T273" s="35"/>
      <c r="U273" s="35"/>
      <c r="V273" s="35"/>
      <c r="W273" s="35"/>
      <c r="X273" s="35"/>
      <c r="Y273" s="35"/>
    </row>
    <row r="274" spans="1:25" s="9" customFormat="1" ht="15" customHeight="1" x14ac:dyDescent="0.25">
      <c r="A274" s="35" t="s">
        <v>38</v>
      </c>
      <c r="B274" s="35" t="s">
        <v>108</v>
      </c>
      <c r="C274" s="35" t="s">
        <v>115</v>
      </c>
      <c r="D274" s="35" t="s">
        <v>132</v>
      </c>
      <c r="E274" s="35" t="s">
        <v>247</v>
      </c>
      <c r="F274" s="40" t="s">
        <v>162</v>
      </c>
      <c r="G274" s="35" t="s">
        <v>248</v>
      </c>
      <c r="H274" s="35" t="s">
        <v>120</v>
      </c>
      <c r="I274" s="15">
        <v>0.5</v>
      </c>
      <c r="J274" s="16" t="s">
        <v>120</v>
      </c>
      <c r="K274" s="38">
        <v>23000000</v>
      </c>
      <c r="L274" s="15" t="s">
        <v>231</v>
      </c>
      <c r="M274" s="15" t="s">
        <v>120</v>
      </c>
      <c r="N274" s="10" t="s">
        <v>143</v>
      </c>
      <c r="O274" s="11">
        <v>2212</v>
      </c>
      <c r="P274" s="11">
        <v>1989</v>
      </c>
      <c r="Q274" s="10" t="s">
        <v>523</v>
      </c>
      <c r="R274" s="35" t="s">
        <v>32</v>
      </c>
      <c r="S274" s="35"/>
      <c r="T274" s="35"/>
      <c r="U274" s="35"/>
      <c r="V274" s="35"/>
      <c r="W274" s="35"/>
      <c r="X274" s="35"/>
      <c r="Y274" s="35"/>
    </row>
    <row r="275" spans="1:25" s="9" customFormat="1" ht="15" customHeight="1" x14ac:dyDescent="0.25">
      <c r="A275" s="35" t="s">
        <v>38</v>
      </c>
      <c r="B275" s="35" t="s">
        <v>108</v>
      </c>
      <c r="C275" s="35" t="s">
        <v>115</v>
      </c>
      <c r="D275" s="35" t="s">
        <v>116</v>
      </c>
      <c r="E275" s="35" t="s">
        <v>278</v>
      </c>
      <c r="F275" s="40" t="s">
        <v>117</v>
      </c>
      <c r="G275" s="35" t="s">
        <v>219</v>
      </c>
      <c r="H275" s="35" t="s">
        <v>119</v>
      </c>
      <c r="I275" s="15">
        <v>0.5</v>
      </c>
      <c r="J275" s="16" t="s">
        <v>120</v>
      </c>
      <c r="K275" s="38" t="s">
        <v>120</v>
      </c>
      <c r="L275" s="15">
        <v>5</v>
      </c>
      <c r="M275" s="15">
        <v>2017</v>
      </c>
      <c r="N275" s="10"/>
      <c r="O275" s="11">
        <v>324</v>
      </c>
      <c r="P275" s="11">
        <v>91</v>
      </c>
      <c r="Q275" s="10" t="s">
        <v>523</v>
      </c>
      <c r="R275" s="35"/>
      <c r="S275" s="35"/>
      <c r="T275" s="35"/>
      <c r="U275" s="35"/>
      <c r="V275" s="35"/>
      <c r="W275" s="35"/>
      <c r="X275" s="35"/>
      <c r="Y275" s="35"/>
    </row>
    <row r="276" spans="1:25" s="9" customFormat="1" ht="15" customHeight="1" x14ac:dyDescent="0.25">
      <c r="A276" s="35" t="s">
        <v>38</v>
      </c>
      <c r="B276" s="35" t="s">
        <v>108</v>
      </c>
      <c r="C276" s="35" t="s">
        <v>115</v>
      </c>
      <c r="D276" s="35" t="s">
        <v>116</v>
      </c>
      <c r="E276" s="35" t="s">
        <v>278</v>
      </c>
      <c r="F276" s="40" t="s">
        <v>117</v>
      </c>
      <c r="G276" s="35" t="s">
        <v>279</v>
      </c>
      <c r="H276" s="35" t="s">
        <v>119</v>
      </c>
      <c r="I276" s="15">
        <v>1</v>
      </c>
      <c r="J276" s="16" t="s">
        <v>120</v>
      </c>
      <c r="K276" s="38" t="s">
        <v>120</v>
      </c>
      <c r="L276" s="15">
        <v>5</v>
      </c>
      <c r="M276" s="15">
        <v>2017</v>
      </c>
      <c r="N276" s="10"/>
      <c r="O276" s="11">
        <v>318</v>
      </c>
      <c r="P276" s="11">
        <v>96</v>
      </c>
      <c r="Q276" s="10" t="s">
        <v>523</v>
      </c>
      <c r="R276" s="35"/>
      <c r="S276" s="35"/>
      <c r="T276" s="35"/>
      <c r="U276" s="35"/>
      <c r="V276" s="35"/>
      <c r="W276" s="35"/>
      <c r="X276" s="35"/>
      <c r="Y276" s="35"/>
    </row>
    <row r="277" spans="1:25" s="9" customFormat="1" ht="15" customHeight="1" x14ac:dyDescent="0.25">
      <c r="A277" s="35" t="s">
        <v>38</v>
      </c>
      <c r="B277" s="35" t="s">
        <v>108</v>
      </c>
      <c r="C277" s="35" t="s">
        <v>115</v>
      </c>
      <c r="D277" s="35" t="s">
        <v>116</v>
      </c>
      <c r="E277" s="35" t="s">
        <v>278</v>
      </c>
      <c r="F277" s="40" t="s">
        <v>117</v>
      </c>
      <c r="G277" s="35" t="s">
        <v>279</v>
      </c>
      <c r="H277" s="35" t="s">
        <v>119</v>
      </c>
      <c r="I277" s="15">
        <v>1.6</v>
      </c>
      <c r="J277" s="16" t="s">
        <v>120</v>
      </c>
      <c r="K277" s="38" t="s">
        <v>120</v>
      </c>
      <c r="L277" s="15">
        <v>5</v>
      </c>
      <c r="M277" s="15">
        <v>2017</v>
      </c>
      <c r="N277" s="10"/>
      <c r="O277" s="11">
        <v>313</v>
      </c>
      <c r="P277" s="11">
        <v>102</v>
      </c>
      <c r="Q277" s="10" t="s">
        <v>523</v>
      </c>
      <c r="R277" s="35"/>
      <c r="S277" s="35"/>
      <c r="T277" s="35"/>
      <c r="U277" s="35"/>
      <c r="V277" s="35"/>
      <c r="W277" s="35"/>
      <c r="X277" s="35"/>
      <c r="Y277" s="35"/>
    </row>
    <row r="278" spans="1:25" s="9" customFormat="1" ht="15" customHeight="1" x14ac:dyDescent="0.25">
      <c r="A278" s="35" t="s">
        <v>38</v>
      </c>
      <c r="B278" s="35" t="s">
        <v>108</v>
      </c>
      <c r="C278" s="35" t="s">
        <v>115</v>
      </c>
      <c r="D278" s="35" t="s">
        <v>132</v>
      </c>
      <c r="E278" s="35" t="s">
        <v>246</v>
      </c>
      <c r="F278" s="40" t="s">
        <v>117</v>
      </c>
      <c r="G278" s="35" t="s">
        <v>176</v>
      </c>
      <c r="H278" s="35" t="s">
        <v>119</v>
      </c>
      <c r="I278" s="15">
        <v>2.95</v>
      </c>
      <c r="J278" s="16" t="s">
        <v>120</v>
      </c>
      <c r="K278" s="38" t="s">
        <v>120</v>
      </c>
      <c r="L278" s="15">
        <v>5</v>
      </c>
      <c r="M278" s="15">
        <v>2017</v>
      </c>
      <c r="N278" s="10"/>
      <c r="O278" s="11">
        <v>1736</v>
      </c>
      <c r="P278" s="11">
        <v>964</v>
      </c>
      <c r="Q278" s="10" t="s">
        <v>523</v>
      </c>
      <c r="R278" s="35"/>
      <c r="S278" s="35"/>
      <c r="T278" s="35"/>
      <c r="U278" s="35"/>
      <c r="V278" s="35"/>
      <c r="W278" s="35"/>
      <c r="X278" s="35"/>
      <c r="Y278" s="35"/>
    </row>
    <row r="279" spans="1:25" s="9" customFormat="1" ht="15" customHeight="1" x14ac:dyDescent="0.25">
      <c r="A279" s="35" t="s">
        <v>38</v>
      </c>
      <c r="B279" s="35" t="s">
        <v>108</v>
      </c>
      <c r="C279" s="35" t="s">
        <v>115</v>
      </c>
      <c r="D279" s="35" t="s">
        <v>132</v>
      </c>
      <c r="E279" s="35" t="s">
        <v>246</v>
      </c>
      <c r="F279" s="40" t="s">
        <v>117</v>
      </c>
      <c r="G279" s="35" t="s">
        <v>127</v>
      </c>
      <c r="H279" s="35" t="s">
        <v>119</v>
      </c>
      <c r="I279" s="15">
        <v>8.5</v>
      </c>
      <c r="J279" s="16" t="s">
        <v>120</v>
      </c>
      <c r="K279" s="38" t="s">
        <v>120</v>
      </c>
      <c r="L279" s="15">
        <v>5</v>
      </c>
      <c r="M279" s="15">
        <v>2017</v>
      </c>
      <c r="N279" s="10"/>
      <c r="O279" s="11">
        <v>1695</v>
      </c>
      <c r="P279" s="11">
        <v>1016</v>
      </c>
      <c r="Q279" s="10" t="s">
        <v>523</v>
      </c>
      <c r="R279" s="35"/>
      <c r="S279" s="35"/>
      <c r="T279" s="35"/>
      <c r="U279" s="35"/>
      <c r="V279" s="35"/>
      <c r="W279" s="35"/>
      <c r="X279" s="35"/>
      <c r="Y279" s="35"/>
    </row>
    <row r="280" spans="1:25" s="9" customFormat="1" ht="15" customHeight="1" x14ac:dyDescent="0.25">
      <c r="A280" s="35" t="s">
        <v>38</v>
      </c>
      <c r="B280" s="35" t="s">
        <v>108</v>
      </c>
      <c r="C280" s="35" t="s">
        <v>115</v>
      </c>
      <c r="D280" s="35" t="s">
        <v>116</v>
      </c>
      <c r="E280" s="35" t="s">
        <v>280</v>
      </c>
      <c r="F280" s="40" t="s">
        <v>117</v>
      </c>
      <c r="G280" s="35" t="s">
        <v>219</v>
      </c>
      <c r="H280" s="35" t="s">
        <v>199</v>
      </c>
      <c r="I280" s="15">
        <v>1.5</v>
      </c>
      <c r="J280" s="16" t="s">
        <v>120</v>
      </c>
      <c r="K280" s="38" t="s">
        <v>120</v>
      </c>
      <c r="L280" s="15">
        <v>5</v>
      </c>
      <c r="M280" s="15">
        <v>2017</v>
      </c>
      <c r="N280" s="10"/>
      <c r="O280" s="11">
        <v>52</v>
      </c>
      <c r="P280" s="11">
        <v>22</v>
      </c>
      <c r="Q280" s="10" t="s">
        <v>523</v>
      </c>
      <c r="R280" s="35"/>
      <c r="S280" s="35"/>
      <c r="T280" s="35"/>
      <c r="U280" s="35"/>
      <c r="V280" s="35"/>
      <c r="W280" s="35"/>
      <c r="X280" s="35"/>
      <c r="Y280" s="35"/>
    </row>
    <row r="281" spans="1:25" s="9" customFormat="1" ht="15.75" x14ac:dyDescent="0.25">
      <c r="A281" s="35" t="s">
        <v>38</v>
      </c>
      <c r="B281" s="35" t="s">
        <v>108</v>
      </c>
      <c r="C281" s="35" t="s">
        <v>115</v>
      </c>
      <c r="D281" s="35" t="s">
        <v>132</v>
      </c>
      <c r="E281" s="35" t="s">
        <v>499</v>
      </c>
      <c r="F281" s="40" t="s">
        <v>117</v>
      </c>
      <c r="G281" s="35" t="s">
        <v>134</v>
      </c>
      <c r="H281" s="35" t="s">
        <v>119</v>
      </c>
      <c r="I281" s="15">
        <v>4.6399999999999997</v>
      </c>
      <c r="J281" s="16" t="s">
        <v>120</v>
      </c>
      <c r="K281" s="38">
        <v>781927</v>
      </c>
      <c r="L281" s="15">
        <v>5</v>
      </c>
      <c r="M281" s="15">
        <v>2017</v>
      </c>
      <c r="N281" s="10"/>
      <c r="O281" s="11">
        <v>292</v>
      </c>
      <c r="P281" s="11">
        <v>82</v>
      </c>
      <c r="Q281" s="10" t="s">
        <v>523</v>
      </c>
      <c r="R281" s="35"/>
      <c r="S281" s="35"/>
      <c r="T281" s="35"/>
      <c r="U281" s="35"/>
      <c r="V281" s="35"/>
      <c r="W281" s="35"/>
      <c r="X281" s="35"/>
      <c r="Y281" s="35"/>
    </row>
    <row r="282" spans="1:25" s="12" customFormat="1" ht="15.75" x14ac:dyDescent="0.25">
      <c r="A282" s="36" t="s">
        <v>38</v>
      </c>
      <c r="B282" s="36" t="s">
        <v>108</v>
      </c>
      <c r="C282" s="36" t="s">
        <v>115</v>
      </c>
      <c r="D282" s="36" t="s">
        <v>135</v>
      </c>
      <c r="E282" s="36" t="s">
        <v>278</v>
      </c>
      <c r="F282" s="41" t="s">
        <v>137</v>
      </c>
      <c r="G282" s="36" t="s">
        <v>521</v>
      </c>
      <c r="H282" s="36" t="s">
        <v>130</v>
      </c>
      <c r="I282" s="18" t="s">
        <v>120</v>
      </c>
      <c r="J282" s="34">
        <v>5.0000000000000001E-3</v>
      </c>
      <c r="K282" s="39" t="s">
        <v>120</v>
      </c>
      <c r="L282" s="18" t="s">
        <v>120</v>
      </c>
      <c r="M282" s="21">
        <v>43101</v>
      </c>
      <c r="N282" s="13"/>
      <c r="O282" s="14">
        <v>554</v>
      </c>
      <c r="P282" s="14">
        <v>1221</v>
      </c>
      <c r="Q282" s="13" t="s">
        <v>522</v>
      </c>
      <c r="R282" s="36"/>
      <c r="S282" s="36"/>
      <c r="T282" s="36"/>
      <c r="U282" s="36"/>
      <c r="V282" s="36"/>
      <c r="W282" s="36"/>
      <c r="X282" s="36"/>
      <c r="Y282" s="36"/>
    </row>
    <row r="283" spans="1:25" s="9" customFormat="1" ht="15.75" x14ac:dyDescent="0.25">
      <c r="A283" s="35" t="s">
        <v>5</v>
      </c>
      <c r="B283" s="35" t="s">
        <v>106</v>
      </c>
      <c r="C283" s="35" t="s">
        <v>107</v>
      </c>
      <c r="D283" s="35" t="s">
        <v>203</v>
      </c>
      <c r="E283" s="35" t="s">
        <v>514</v>
      </c>
      <c r="F283" s="40" t="s">
        <v>117</v>
      </c>
      <c r="G283" s="35" t="s">
        <v>169</v>
      </c>
      <c r="H283" s="35" t="s">
        <v>130</v>
      </c>
      <c r="I283" s="15">
        <v>2</v>
      </c>
      <c r="J283" s="16" t="s">
        <v>120</v>
      </c>
      <c r="K283" s="38" t="s">
        <v>120</v>
      </c>
      <c r="L283" s="15">
        <v>5</v>
      </c>
      <c r="M283" s="15">
        <v>2017</v>
      </c>
      <c r="N283" s="10"/>
      <c r="O283" s="11">
        <v>231</v>
      </c>
      <c r="P283" s="11">
        <v>190</v>
      </c>
      <c r="Q283" s="10" t="s">
        <v>523</v>
      </c>
      <c r="R283" s="35"/>
      <c r="S283" s="35"/>
      <c r="T283" s="35"/>
      <c r="U283" s="35"/>
      <c r="V283" s="35"/>
      <c r="W283" s="35"/>
      <c r="X283" s="35"/>
      <c r="Y283" s="35"/>
    </row>
    <row r="284" spans="1:25" s="12" customFormat="1" ht="15.75" x14ac:dyDescent="0.25">
      <c r="A284" s="36" t="s">
        <v>5</v>
      </c>
      <c r="B284" s="36" t="s">
        <v>106</v>
      </c>
      <c r="C284" s="36" t="s">
        <v>107</v>
      </c>
      <c r="D284" s="36" t="s">
        <v>121</v>
      </c>
      <c r="E284" s="36" t="s">
        <v>205</v>
      </c>
      <c r="F284" s="41" t="s">
        <v>117</v>
      </c>
      <c r="G284" s="36" t="s">
        <v>127</v>
      </c>
      <c r="H284" s="36" t="s">
        <v>119</v>
      </c>
      <c r="I284" s="18">
        <v>3</v>
      </c>
      <c r="J284" s="19" t="s">
        <v>120</v>
      </c>
      <c r="K284" s="39" t="s">
        <v>120</v>
      </c>
      <c r="L284" s="18">
        <v>5</v>
      </c>
      <c r="M284" s="18">
        <v>2017</v>
      </c>
      <c r="N284" s="13"/>
      <c r="O284" s="14">
        <v>12</v>
      </c>
      <c r="P284" s="14">
        <v>2</v>
      </c>
      <c r="Q284" s="13" t="s">
        <v>523</v>
      </c>
      <c r="R284" s="36"/>
      <c r="S284" s="36"/>
      <c r="T284" s="36"/>
      <c r="U284" s="36"/>
      <c r="V284" s="36"/>
      <c r="W284" s="36"/>
      <c r="X284" s="36"/>
      <c r="Y284" s="36"/>
    </row>
    <row r="285" spans="1:25" s="9" customFormat="1" ht="15.75" x14ac:dyDescent="0.25">
      <c r="A285" s="35" t="s">
        <v>5</v>
      </c>
      <c r="B285" s="35" t="s">
        <v>106</v>
      </c>
      <c r="C285" s="35" t="s">
        <v>107</v>
      </c>
      <c r="D285" s="35" t="s">
        <v>121</v>
      </c>
      <c r="E285" s="35" t="s">
        <v>206</v>
      </c>
      <c r="F285" s="40" t="s">
        <v>117</v>
      </c>
      <c r="G285" s="35" t="s">
        <v>127</v>
      </c>
      <c r="H285" s="35" t="s">
        <v>119</v>
      </c>
      <c r="I285" s="15">
        <v>3</v>
      </c>
      <c r="J285" s="16" t="s">
        <v>120</v>
      </c>
      <c r="K285" s="38" t="s">
        <v>120</v>
      </c>
      <c r="L285" s="15">
        <v>5</v>
      </c>
      <c r="M285" s="15">
        <v>2017</v>
      </c>
      <c r="N285" s="10"/>
      <c r="O285" s="11">
        <v>12</v>
      </c>
      <c r="P285" s="11">
        <v>2</v>
      </c>
      <c r="Q285" s="10" t="s">
        <v>523</v>
      </c>
      <c r="R285" s="35"/>
      <c r="S285" s="35"/>
      <c r="T285" s="35"/>
      <c r="U285" s="35"/>
      <c r="V285" s="35"/>
      <c r="W285" s="35"/>
      <c r="X285" s="35"/>
      <c r="Y285" s="35"/>
    </row>
    <row r="286" spans="1:25" s="9" customFormat="1" ht="15.75" x14ac:dyDescent="0.25">
      <c r="A286" s="35" t="s">
        <v>5</v>
      </c>
      <c r="B286" s="35" t="s">
        <v>106</v>
      </c>
      <c r="C286" s="35" t="s">
        <v>107</v>
      </c>
      <c r="D286" s="35" t="s">
        <v>121</v>
      </c>
      <c r="E286" s="35" t="s">
        <v>204</v>
      </c>
      <c r="F286" s="40" t="s">
        <v>117</v>
      </c>
      <c r="G286" s="35" t="s">
        <v>127</v>
      </c>
      <c r="H286" s="35" t="s">
        <v>119</v>
      </c>
      <c r="I286" s="15">
        <v>4</v>
      </c>
      <c r="J286" s="16" t="s">
        <v>120</v>
      </c>
      <c r="K286" s="38" t="s">
        <v>120</v>
      </c>
      <c r="L286" s="15">
        <v>5</v>
      </c>
      <c r="M286" s="15">
        <v>2017</v>
      </c>
      <c r="N286" s="10"/>
      <c r="O286" s="11">
        <v>12</v>
      </c>
      <c r="P286" s="11">
        <v>2</v>
      </c>
      <c r="Q286" s="10" t="s">
        <v>523</v>
      </c>
      <c r="R286" s="35"/>
      <c r="S286" s="35"/>
      <c r="T286" s="35"/>
      <c r="U286" s="35"/>
      <c r="V286" s="35"/>
      <c r="W286" s="35"/>
      <c r="X286" s="35"/>
      <c r="Y286" s="35"/>
    </row>
    <row r="287" spans="1:25" s="9" customFormat="1" ht="15" customHeight="1" x14ac:dyDescent="0.25">
      <c r="A287" s="35" t="s">
        <v>5</v>
      </c>
      <c r="B287" s="35" t="s">
        <v>106</v>
      </c>
      <c r="C287" s="35" t="s">
        <v>107</v>
      </c>
      <c r="D287" s="35" t="s">
        <v>116</v>
      </c>
      <c r="E287" s="35" t="s">
        <v>363</v>
      </c>
      <c r="F287" s="40" t="s">
        <v>117</v>
      </c>
      <c r="G287" s="35" t="s">
        <v>219</v>
      </c>
      <c r="H287" s="35" t="s">
        <v>199</v>
      </c>
      <c r="I287" s="15">
        <v>1</v>
      </c>
      <c r="J287" s="16" t="s">
        <v>120</v>
      </c>
      <c r="K287" s="38" t="s">
        <v>120</v>
      </c>
      <c r="L287" s="15">
        <v>5</v>
      </c>
      <c r="M287" s="15">
        <v>2017</v>
      </c>
      <c r="N287" s="10"/>
      <c r="O287" s="11">
        <v>106</v>
      </c>
      <c r="P287" s="11">
        <v>3</v>
      </c>
      <c r="Q287" s="10" t="s">
        <v>523</v>
      </c>
      <c r="R287" s="35"/>
      <c r="S287" s="35"/>
      <c r="T287" s="35"/>
      <c r="U287" s="35"/>
      <c r="V287" s="35"/>
      <c r="W287" s="35"/>
      <c r="X287" s="35"/>
      <c r="Y287" s="35"/>
    </row>
    <row r="288" spans="1:25" s="9" customFormat="1" ht="15" customHeight="1" x14ac:dyDescent="0.25">
      <c r="A288" s="35" t="s">
        <v>5</v>
      </c>
      <c r="B288" s="35" t="s">
        <v>106</v>
      </c>
      <c r="C288" s="35" t="s">
        <v>107</v>
      </c>
      <c r="D288" s="35" t="s">
        <v>132</v>
      </c>
      <c r="E288" s="35" t="s">
        <v>207</v>
      </c>
      <c r="F288" s="40" t="s">
        <v>117</v>
      </c>
      <c r="G288" s="35" t="s">
        <v>208</v>
      </c>
      <c r="H288" s="35" t="s">
        <v>119</v>
      </c>
      <c r="I288" s="15">
        <v>2</v>
      </c>
      <c r="J288" s="16" t="s">
        <v>120</v>
      </c>
      <c r="K288" s="38" t="s">
        <v>120</v>
      </c>
      <c r="L288" s="15">
        <v>5</v>
      </c>
      <c r="M288" s="15">
        <v>2017</v>
      </c>
      <c r="N288" s="10"/>
      <c r="O288" s="11">
        <v>386</v>
      </c>
      <c r="P288" s="11">
        <v>100</v>
      </c>
      <c r="Q288" s="10" t="s">
        <v>523</v>
      </c>
      <c r="R288" s="35"/>
      <c r="S288" s="35"/>
      <c r="T288" s="35"/>
      <c r="U288" s="35"/>
      <c r="V288" s="35"/>
      <c r="W288" s="35"/>
      <c r="X288" s="35"/>
      <c r="Y288" s="35"/>
    </row>
    <row r="289" spans="1:25" s="9" customFormat="1" ht="15" customHeight="1" x14ac:dyDescent="0.25">
      <c r="A289" s="35" t="s">
        <v>5</v>
      </c>
      <c r="B289" s="35" t="s">
        <v>106</v>
      </c>
      <c r="C289" s="35" t="s">
        <v>107</v>
      </c>
      <c r="D289" s="35" t="s">
        <v>125</v>
      </c>
      <c r="E289" s="35" t="s">
        <v>396</v>
      </c>
      <c r="F289" s="40" t="s">
        <v>117</v>
      </c>
      <c r="G289" s="35" t="s">
        <v>127</v>
      </c>
      <c r="H289" s="35" t="s">
        <v>119</v>
      </c>
      <c r="I289" s="15">
        <v>0.75</v>
      </c>
      <c r="J289" s="16" t="s">
        <v>120</v>
      </c>
      <c r="K289" s="38" t="s">
        <v>120</v>
      </c>
      <c r="L289" s="15">
        <v>3</v>
      </c>
      <c r="M289" s="15">
        <v>2017</v>
      </c>
      <c r="N289" s="10"/>
      <c r="O289" s="11">
        <v>613</v>
      </c>
      <c r="P289" s="11">
        <v>90</v>
      </c>
      <c r="Q289" s="10" t="s">
        <v>523</v>
      </c>
      <c r="R289" s="35"/>
      <c r="S289" s="35"/>
      <c r="T289" s="35"/>
      <c r="U289" s="35"/>
      <c r="V289" s="35"/>
      <c r="W289" s="35"/>
      <c r="X289" s="35"/>
      <c r="Y289" s="35"/>
    </row>
    <row r="290" spans="1:25" s="9" customFormat="1" ht="15" customHeight="1" x14ac:dyDescent="0.25">
      <c r="A290" s="35" t="s">
        <v>5</v>
      </c>
      <c r="B290" s="35" t="s">
        <v>106</v>
      </c>
      <c r="C290" s="35" t="s">
        <v>107</v>
      </c>
      <c r="D290" s="35" t="s">
        <v>132</v>
      </c>
      <c r="E290" s="35" t="s">
        <v>209</v>
      </c>
      <c r="F290" s="40" t="s">
        <v>117</v>
      </c>
      <c r="G290" s="35" t="s">
        <v>134</v>
      </c>
      <c r="H290" s="35" t="s">
        <v>119</v>
      </c>
      <c r="I290" s="15">
        <v>4.55</v>
      </c>
      <c r="J290" s="16" t="s">
        <v>120</v>
      </c>
      <c r="K290" s="38">
        <v>1200000</v>
      </c>
      <c r="L290" s="15">
        <v>3</v>
      </c>
      <c r="M290" s="15">
        <v>2017</v>
      </c>
      <c r="N290" s="10" t="s">
        <v>143</v>
      </c>
      <c r="O290" s="11">
        <f>0+423</f>
        <v>423</v>
      </c>
      <c r="P290" s="11">
        <f>3+249</f>
        <v>252</v>
      </c>
      <c r="Q290" s="10" t="s">
        <v>523</v>
      </c>
      <c r="R290" s="35" t="s">
        <v>26</v>
      </c>
      <c r="S290" s="35"/>
      <c r="T290" s="35"/>
      <c r="U290" s="35"/>
      <c r="V290" s="35"/>
      <c r="W290" s="35"/>
      <c r="X290" s="35"/>
      <c r="Y290" s="35"/>
    </row>
    <row r="291" spans="1:25" s="9" customFormat="1" ht="15" customHeight="1" x14ac:dyDescent="0.25">
      <c r="A291" s="35" t="s">
        <v>5</v>
      </c>
      <c r="B291" s="35" t="s">
        <v>106</v>
      </c>
      <c r="C291" s="35" t="s">
        <v>107</v>
      </c>
      <c r="D291" s="35" t="s">
        <v>121</v>
      </c>
      <c r="E291" s="35" t="s">
        <v>210</v>
      </c>
      <c r="F291" s="40" t="s">
        <v>117</v>
      </c>
      <c r="G291" s="35" t="s">
        <v>129</v>
      </c>
      <c r="H291" s="35" t="s">
        <v>130</v>
      </c>
      <c r="I291" s="15">
        <v>2</v>
      </c>
      <c r="J291" s="16" t="s">
        <v>120</v>
      </c>
      <c r="K291" s="38" t="s">
        <v>120</v>
      </c>
      <c r="L291" s="15" t="s">
        <v>191</v>
      </c>
      <c r="M291" s="15">
        <v>2017</v>
      </c>
      <c r="N291" s="10"/>
      <c r="O291" s="11">
        <v>27</v>
      </c>
      <c r="P291" s="11">
        <v>34</v>
      </c>
      <c r="Q291" s="10" t="s">
        <v>522</v>
      </c>
      <c r="R291" s="35"/>
      <c r="S291" s="35"/>
      <c r="T291" s="35"/>
      <c r="U291" s="35"/>
      <c r="V291" s="35"/>
      <c r="W291" s="35"/>
      <c r="X291" s="35"/>
      <c r="Y291" s="35"/>
    </row>
    <row r="292" spans="1:25" s="9" customFormat="1" ht="15" customHeight="1" x14ac:dyDescent="0.25">
      <c r="A292" s="35" t="s">
        <v>5</v>
      </c>
      <c r="B292" s="35" t="s">
        <v>106</v>
      </c>
      <c r="C292" s="35" t="s">
        <v>107</v>
      </c>
      <c r="D292" s="35" t="s">
        <v>132</v>
      </c>
      <c r="E292" s="35" t="s">
        <v>418</v>
      </c>
      <c r="F292" s="40" t="s">
        <v>117</v>
      </c>
      <c r="G292" s="35" t="s">
        <v>239</v>
      </c>
      <c r="H292" s="35" t="s">
        <v>130</v>
      </c>
      <c r="I292" s="15">
        <v>1.75</v>
      </c>
      <c r="J292" s="16" t="s">
        <v>120</v>
      </c>
      <c r="K292" s="38" t="s">
        <v>120</v>
      </c>
      <c r="L292" s="15">
        <v>5</v>
      </c>
      <c r="M292" s="15">
        <v>2017</v>
      </c>
      <c r="N292" s="10"/>
      <c r="O292" s="11">
        <v>1646</v>
      </c>
      <c r="P292" s="11">
        <v>555</v>
      </c>
      <c r="Q292" s="10" t="s">
        <v>523</v>
      </c>
      <c r="R292" s="35"/>
      <c r="S292" s="35"/>
      <c r="T292" s="35"/>
      <c r="U292" s="35"/>
      <c r="V292" s="35"/>
      <c r="W292" s="35"/>
      <c r="X292" s="35"/>
      <c r="Y292" s="35"/>
    </row>
    <row r="293" spans="1:25" s="9" customFormat="1" ht="15" customHeight="1" x14ac:dyDescent="0.25">
      <c r="A293" s="35" t="s">
        <v>5</v>
      </c>
      <c r="B293" s="35" t="s">
        <v>106</v>
      </c>
      <c r="C293" s="35" t="s">
        <v>107</v>
      </c>
      <c r="D293" s="35" t="s">
        <v>132</v>
      </c>
      <c r="E293" s="35" t="s">
        <v>211</v>
      </c>
      <c r="F293" s="40" t="s">
        <v>137</v>
      </c>
      <c r="G293" s="35" t="s">
        <v>141</v>
      </c>
      <c r="H293" s="35" t="s">
        <v>119</v>
      </c>
      <c r="I293" s="15" t="s">
        <v>120</v>
      </c>
      <c r="J293" s="24">
        <v>0.01</v>
      </c>
      <c r="K293" s="38" t="s">
        <v>120</v>
      </c>
      <c r="L293" s="15">
        <v>5</v>
      </c>
      <c r="M293" s="22">
        <v>43101</v>
      </c>
      <c r="N293" s="10"/>
      <c r="O293" s="11">
        <v>599</v>
      </c>
      <c r="P293" s="11">
        <v>674</v>
      </c>
      <c r="Q293" s="10" t="s">
        <v>522</v>
      </c>
      <c r="R293" s="35"/>
      <c r="S293" s="35"/>
      <c r="T293" s="35"/>
      <c r="U293" s="35"/>
      <c r="V293" s="35"/>
      <c r="W293" s="35"/>
      <c r="X293" s="35"/>
      <c r="Y293" s="35"/>
    </row>
    <row r="294" spans="1:25" s="9" customFormat="1" ht="15" customHeight="1" x14ac:dyDescent="0.25">
      <c r="A294" s="35" t="s">
        <v>73</v>
      </c>
      <c r="B294" s="35" t="s">
        <v>111</v>
      </c>
      <c r="C294" s="35" t="s">
        <v>112</v>
      </c>
      <c r="D294" s="35" t="s">
        <v>132</v>
      </c>
      <c r="E294" s="35" t="s">
        <v>173</v>
      </c>
      <c r="F294" s="40" t="s">
        <v>117</v>
      </c>
      <c r="G294" s="35" t="s">
        <v>134</v>
      </c>
      <c r="H294" s="35" t="s">
        <v>119</v>
      </c>
      <c r="I294" s="15">
        <v>7</v>
      </c>
      <c r="J294" s="16" t="s">
        <v>120</v>
      </c>
      <c r="K294" s="38">
        <v>1910000</v>
      </c>
      <c r="L294" s="15">
        <v>5</v>
      </c>
      <c r="M294" s="15">
        <v>2017</v>
      </c>
      <c r="N294" s="10"/>
      <c r="O294" s="11">
        <v>788</v>
      </c>
      <c r="P294" s="11">
        <v>566</v>
      </c>
      <c r="Q294" s="10" t="s">
        <v>523</v>
      </c>
      <c r="R294" s="35"/>
      <c r="S294" s="35"/>
      <c r="T294" s="35"/>
      <c r="U294" s="35"/>
      <c r="V294" s="35"/>
      <c r="W294" s="35"/>
      <c r="X294" s="35"/>
      <c r="Y294" s="35"/>
    </row>
    <row r="295" spans="1:25" s="9" customFormat="1" ht="15" customHeight="1" x14ac:dyDescent="0.25">
      <c r="A295" s="35" t="s">
        <v>73</v>
      </c>
      <c r="B295" s="35" t="s">
        <v>111</v>
      </c>
      <c r="C295" s="35" t="s">
        <v>112</v>
      </c>
      <c r="D295" s="35" t="s">
        <v>116</v>
      </c>
      <c r="E295" s="35" t="s">
        <v>131</v>
      </c>
      <c r="F295" s="40" t="s">
        <v>117</v>
      </c>
      <c r="G295" s="35" t="s">
        <v>118</v>
      </c>
      <c r="H295" s="35" t="s">
        <v>130</v>
      </c>
      <c r="I295" s="15">
        <v>2.2999999999999998</v>
      </c>
      <c r="J295" s="16" t="s">
        <v>120</v>
      </c>
      <c r="K295" s="38" t="s">
        <v>120</v>
      </c>
      <c r="L295" s="15">
        <v>10</v>
      </c>
      <c r="M295" s="15">
        <v>2017</v>
      </c>
      <c r="N295" s="10"/>
      <c r="O295" s="11">
        <v>260</v>
      </c>
      <c r="P295" s="11">
        <v>160</v>
      </c>
      <c r="Q295" s="10" t="s">
        <v>523</v>
      </c>
      <c r="R295" s="35"/>
      <c r="S295" s="35"/>
      <c r="T295" s="35"/>
      <c r="U295" s="35"/>
      <c r="V295" s="35"/>
      <c r="W295" s="35"/>
      <c r="X295" s="35"/>
      <c r="Y295" s="35"/>
    </row>
    <row r="296" spans="1:25" s="9" customFormat="1" ht="15" customHeight="1" x14ac:dyDescent="0.25">
      <c r="A296" s="35" t="s">
        <v>73</v>
      </c>
      <c r="B296" s="35" t="s">
        <v>111</v>
      </c>
      <c r="C296" s="35" t="s">
        <v>112</v>
      </c>
      <c r="D296" s="35" t="s">
        <v>132</v>
      </c>
      <c r="E296" s="35" t="s">
        <v>397</v>
      </c>
      <c r="F296" s="40" t="s">
        <v>117</v>
      </c>
      <c r="G296" s="35" t="s">
        <v>134</v>
      </c>
      <c r="H296" s="35" t="s">
        <v>119</v>
      </c>
      <c r="I296" s="15">
        <v>4.5999999999999996</v>
      </c>
      <c r="J296" s="16" t="s">
        <v>120</v>
      </c>
      <c r="K296" s="38">
        <v>335000</v>
      </c>
      <c r="L296" s="15">
        <v>5</v>
      </c>
      <c r="M296" s="15">
        <v>2017</v>
      </c>
      <c r="N296" s="10"/>
      <c r="O296" s="11">
        <v>156</v>
      </c>
      <c r="P296" s="11">
        <v>120</v>
      </c>
      <c r="Q296" s="10" t="s">
        <v>523</v>
      </c>
      <c r="R296" s="35"/>
      <c r="S296" s="35"/>
      <c r="T296" s="35"/>
      <c r="U296" s="35"/>
      <c r="V296" s="35"/>
      <c r="W296" s="35"/>
      <c r="X296" s="35"/>
      <c r="Y296" s="35"/>
    </row>
    <row r="297" spans="1:25" s="9" customFormat="1" ht="15" customHeight="1" x14ac:dyDescent="0.25">
      <c r="A297" s="35" t="s">
        <v>96</v>
      </c>
      <c r="B297" s="35" t="s">
        <v>111</v>
      </c>
      <c r="C297" s="35" t="s">
        <v>112</v>
      </c>
      <c r="D297" s="35" t="s">
        <v>195</v>
      </c>
      <c r="E297" s="35" t="s">
        <v>471</v>
      </c>
      <c r="F297" s="40" t="s">
        <v>117</v>
      </c>
      <c r="G297" s="35" t="s">
        <v>401</v>
      </c>
      <c r="H297" s="35" t="s">
        <v>130</v>
      </c>
      <c r="I297" s="15">
        <v>1.2</v>
      </c>
      <c r="J297" s="19" t="s">
        <v>120</v>
      </c>
      <c r="K297" s="38" t="s">
        <v>120</v>
      </c>
      <c r="L297" s="15">
        <v>2</v>
      </c>
      <c r="M297" s="17">
        <v>2017</v>
      </c>
      <c r="N297" s="10"/>
      <c r="O297" s="11">
        <v>34</v>
      </c>
      <c r="P297" s="11">
        <v>1</v>
      </c>
      <c r="Q297" s="10" t="s">
        <v>523</v>
      </c>
      <c r="R297" s="35"/>
      <c r="S297" s="35"/>
      <c r="T297" s="35"/>
      <c r="U297" s="35"/>
      <c r="V297" s="35"/>
      <c r="W297" s="35"/>
      <c r="X297" s="35"/>
      <c r="Y297" s="35"/>
    </row>
    <row r="298" spans="1:25" s="9" customFormat="1" ht="15" customHeight="1" x14ac:dyDescent="0.25">
      <c r="A298" s="35" t="s">
        <v>96</v>
      </c>
      <c r="B298" s="35" t="s">
        <v>111</v>
      </c>
      <c r="C298" s="35" t="s">
        <v>112</v>
      </c>
      <c r="D298" s="35" t="s">
        <v>121</v>
      </c>
      <c r="E298" s="35" t="s">
        <v>419</v>
      </c>
      <c r="F298" s="40" t="s">
        <v>117</v>
      </c>
      <c r="G298" s="35" t="s">
        <v>127</v>
      </c>
      <c r="H298" s="35" t="s">
        <v>130</v>
      </c>
      <c r="I298" s="15">
        <v>3.5</v>
      </c>
      <c r="J298" s="16" t="s">
        <v>120</v>
      </c>
      <c r="K298" s="15" t="s">
        <v>120</v>
      </c>
      <c r="L298" s="15">
        <v>5</v>
      </c>
      <c r="M298" s="15">
        <v>2017</v>
      </c>
      <c r="N298" s="10"/>
      <c r="O298" s="11">
        <v>17</v>
      </c>
      <c r="P298" s="11">
        <v>27</v>
      </c>
      <c r="Q298" s="10" t="s">
        <v>522</v>
      </c>
      <c r="R298" s="35"/>
      <c r="S298" s="35"/>
      <c r="T298" s="35"/>
      <c r="U298" s="35"/>
      <c r="V298" s="35"/>
      <c r="W298" s="35"/>
      <c r="X298" s="35"/>
      <c r="Y298" s="35"/>
    </row>
    <row r="299" spans="1:25" s="9" customFormat="1" ht="15" customHeight="1" x14ac:dyDescent="0.25">
      <c r="A299" s="35" t="s">
        <v>96</v>
      </c>
      <c r="B299" s="35" t="s">
        <v>111</v>
      </c>
      <c r="C299" s="35" t="s">
        <v>112</v>
      </c>
      <c r="D299" s="35" t="s">
        <v>132</v>
      </c>
      <c r="E299" s="35" t="s">
        <v>281</v>
      </c>
      <c r="F299" s="40" t="s">
        <v>117</v>
      </c>
      <c r="G299" s="35" t="s">
        <v>127</v>
      </c>
      <c r="H299" s="35" t="s">
        <v>119</v>
      </c>
      <c r="I299" s="15">
        <v>7.9</v>
      </c>
      <c r="J299" s="16" t="s">
        <v>120</v>
      </c>
      <c r="K299" s="38" t="s">
        <v>120</v>
      </c>
      <c r="L299" s="15">
        <v>5</v>
      </c>
      <c r="M299" s="15">
        <v>2017</v>
      </c>
      <c r="N299" s="10"/>
      <c r="O299" s="11">
        <v>943</v>
      </c>
      <c r="P299" s="11">
        <v>660</v>
      </c>
      <c r="Q299" s="10" t="s">
        <v>523</v>
      </c>
      <c r="R299" s="35"/>
      <c r="S299" s="35"/>
      <c r="T299" s="35"/>
      <c r="U299" s="35"/>
      <c r="V299" s="35"/>
      <c r="W299" s="35"/>
      <c r="X299" s="35"/>
      <c r="Y299" s="35"/>
    </row>
    <row r="300" spans="1:25" s="9" customFormat="1" ht="15" customHeight="1" x14ac:dyDescent="0.25">
      <c r="A300" s="35" t="s">
        <v>96</v>
      </c>
      <c r="B300" s="35" t="s">
        <v>111</v>
      </c>
      <c r="C300" s="35" t="s">
        <v>112</v>
      </c>
      <c r="D300" s="35" t="s">
        <v>132</v>
      </c>
      <c r="E300" s="35" t="s">
        <v>282</v>
      </c>
      <c r="F300" s="40" t="s">
        <v>117</v>
      </c>
      <c r="G300" s="35" t="s">
        <v>127</v>
      </c>
      <c r="H300" s="35" t="s">
        <v>119</v>
      </c>
      <c r="I300" s="15">
        <v>7.9</v>
      </c>
      <c r="J300" s="16" t="s">
        <v>120</v>
      </c>
      <c r="K300" s="38" t="s">
        <v>120</v>
      </c>
      <c r="L300" s="15">
        <v>5</v>
      </c>
      <c r="M300" s="15">
        <v>2017</v>
      </c>
      <c r="N300" s="10"/>
      <c r="O300" s="11">
        <v>910</v>
      </c>
      <c r="P300" s="11">
        <v>689</v>
      </c>
      <c r="Q300" s="10" t="s">
        <v>523</v>
      </c>
      <c r="R300" s="35"/>
      <c r="S300" s="35"/>
      <c r="T300" s="35"/>
      <c r="U300" s="35"/>
      <c r="V300" s="35"/>
      <c r="W300" s="35"/>
      <c r="X300" s="35"/>
      <c r="Y300" s="35"/>
    </row>
    <row r="301" spans="1:25" s="9" customFormat="1" ht="15.75" x14ac:dyDescent="0.25">
      <c r="A301" s="35" t="s">
        <v>96</v>
      </c>
      <c r="B301" s="35" t="s">
        <v>111</v>
      </c>
      <c r="C301" s="35" t="s">
        <v>112</v>
      </c>
      <c r="D301" s="35" t="s">
        <v>132</v>
      </c>
      <c r="E301" s="35" t="s">
        <v>283</v>
      </c>
      <c r="F301" s="40" t="s">
        <v>137</v>
      </c>
      <c r="G301" s="35" t="s">
        <v>127</v>
      </c>
      <c r="H301" s="35" t="s">
        <v>119</v>
      </c>
      <c r="I301" s="15" t="s">
        <v>120</v>
      </c>
      <c r="J301" s="23">
        <v>5.0000000000000001E-3</v>
      </c>
      <c r="K301" s="15" t="s">
        <v>120</v>
      </c>
      <c r="L301" s="15">
        <v>5</v>
      </c>
      <c r="M301" s="22">
        <v>43101</v>
      </c>
      <c r="N301" s="10" t="s">
        <v>143</v>
      </c>
      <c r="O301" s="11">
        <f>0+1951</f>
        <v>1951</v>
      </c>
      <c r="P301" s="11">
        <f>0+654</f>
        <v>654</v>
      </c>
      <c r="Q301" s="10" t="s">
        <v>523</v>
      </c>
      <c r="R301" s="35" t="s">
        <v>72</v>
      </c>
      <c r="S301" s="35"/>
      <c r="T301" s="35"/>
      <c r="U301" s="35"/>
      <c r="V301" s="35"/>
      <c r="W301" s="35"/>
      <c r="X301" s="35"/>
      <c r="Y301" s="35"/>
    </row>
    <row r="302" spans="1:25" s="9" customFormat="1" ht="15.75" x14ac:dyDescent="0.25">
      <c r="A302" s="35" t="s">
        <v>96</v>
      </c>
      <c r="B302" s="35" t="s">
        <v>111</v>
      </c>
      <c r="C302" s="35" t="s">
        <v>112</v>
      </c>
      <c r="D302" s="35" t="s">
        <v>135</v>
      </c>
      <c r="E302" s="35" t="s">
        <v>439</v>
      </c>
      <c r="F302" s="40" t="s">
        <v>151</v>
      </c>
      <c r="G302" s="35" t="s">
        <v>152</v>
      </c>
      <c r="H302" s="35" t="s">
        <v>120</v>
      </c>
      <c r="I302" s="15" t="s">
        <v>120</v>
      </c>
      <c r="J302" s="16" t="s">
        <v>120</v>
      </c>
      <c r="K302" s="15" t="s">
        <v>120</v>
      </c>
      <c r="L302" s="15" t="s">
        <v>120</v>
      </c>
      <c r="M302" s="15" t="s">
        <v>120</v>
      </c>
      <c r="N302" s="10"/>
      <c r="O302" s="11">
        <v>161</v>
      </c>
      <c r="P302" s="11">
        <v>38</v>
      </c>
      <c r="Q302" s="10" t="s">
        <v>523</v>
      </c>
      <c r="R302" s="35"/>
      <c r="S302" s="35"/>
      <c r="T302" s="35"/>
      <c r="U302" s="35"/>
      <c r="V302" s="35"/>
      <c r="W302" s="35"/>
      <c r="X302" s="35"/>
      <c r="Y302" s="35"/>
    </row>
    <row r="303" spans="1:25" s="9" customFormat="1" ht="15.75" x14ac:dyDescent="0.25">
      <c r="A303" s="35" t="s">
        <v>96</v>
      </c>
      <c r="B303" s="35" t="s">
        <v>111</v>
      </c>
      <c r="C303" s="35" t="s">
        <v>112</v>
      </c>
      <c r="D303" s="35" t="s">
        <v>135</v>
      </c>
      <c r="E303" s="35" t="s">
        <v>437</v>
      </c>
      <c r="F303" s="40" t="s">
        <v>151</v>
      </c>
      <c r="G303" s="35" t="s">
        <v>152</v>
      </c>
      <c r="H303" s="35" t="s">
        <v>120</v>
      </c>
      <c r="I303" s="15" t="s">
        <v>120</v>
      </c>
      <c r="J303" s="16" t="s">
        <v>120</v>
      </c>
      <c r="K303" s="15" t="s">
        <v>120</v>
      </c>
      <c r="L303" s="15" t="s">
        <v>120</v>
      </c>
      <c r="M303" s="15" t="s">
        <v>120</v>
      </c>
      <c r="N303" s="10"/>
      <c r="O303" s="11">
        <v>160</v>
      </c>
      <c r="P303" s="11">
        <v>37</v>
      </c>
      <c r="Q303" s="10" t="s">
        <v>523</v>
      </c>
      <c r="R303" s="35"/>
      <c r="S303" s="35"/>
      <c r="T303" s="35"/>
      <c r="U303" s="35"/>
      <c r="V303" s="35"/>
      <c r="W303" s="35"/>
      <c r="X303" s="35"/>
      <c r="Y303" s="35"/>
    </row>
    <row r="304" spans="1:25" s="9" customFormat="1" ht="15.75" x14ac:dyDescent="0.25">
      <c r="A304" s="35" t="s">
        <v>96</v>
      </c>
      <c r="B304" s="35" t="s">
        <v>111</v>
      </c>
      <c r="C304" s="35" t="s">
        <v>112</v>
      </c>
      <c r="D304" s="35" t="s">
        <v>135</v>
      </c>
      <c r="E304" s="35" t="s">
        <v>438</v>
      </c>
      <c r="F304" s="40" t="s">
        <v>151</v>
      </c>
      <c r="G304" s="35" t="s">
        <v>152</v>
      </c>
      <c r="H304" s="35" t="s">
        <v>120</v>
      </c>
      <c r="I304" s="15" t="s">
        <v>120</v>
      </c>
      <c r="J304" s="16" t="s">
        <v>120</v>
      </c>
      <c r="K304" s="15" t="s">
        <v>120</v>
      </c>
      <c r="L304" s="15" t="s">
        <v>120</v>
      </c>
      <c r="M304" s="15" t="s">
        <v>120</v>
      </c>
      <c r="N304" s="10"/>
      <c r="O304" s="11">
        <v>158</v>
      </c>
      <c r="P304" s="11">
        <v>38</v>
      </c>
      <c r="Q304" s="10" t="s">
        <v>523</v>
      </c>
      <c r="R304" s="35"/>
      <c r="S304" s="35"/>
      <c r="T304" s="35"/>
      <c r="U304" s="35"/>
      <c r="V304" s="35"/>
      <c r="W304" s="35"/>
      <c r="X304" s="35"/>
      <c r="Y304" s="35"/>
    </row>
    <row r="305" spans="1:25" s="9" customFormat="1" ht="15.75" x14ac:dyDescent="0.25">
      <c r="A305" s="35" t="s">
        <v>80</v>
      </c>
      <c r="B305" s="35" t="s">
        <v>111</v>
      </c>
      <c r="C305" s="35" t="s">
        <v>112</v>
      </c>
      <c r="D305" s="35" t="s">
        <v>135</v>
      </c>
      <c r="E305" s="35" t="s">
        <v>517</v>
      </c>
      <c r="F305" s="40" t="s">
        <v>151</v>
      </c>
      <c r="G305" s="35" t="s">
        <v>152</v>
      </c>
      <c r="H305" s="35" t="s">
        <v>120</v>
      </c>
      <c r="I305" s="15" t="s">
        <v>120</v>
      </c>
      <c r="J305" s="16" t="s">
        <v>120</v>
      </c>
      <c r="K305" s="38" t="s">
        <v>120</v>
      </c>
      <c r="L305" s="15" t="s">
        <v>120</v>
      </c>
      <c r="M305" s="15" t="s">
        <v>120</v>
      </c>
      <c r="N305" s="10"/>
      <c r="O305" s="11">
        <v>142</v>
      </c>
      <c r="P305" s="11">
        <v>50</v>
      </c>
      <c r="Q305" s="10" t="s">
        <v>523</v>
      </c>
      <c r="R305" s="35"/>
      <c r="S305" s="35"/>
      <c r="T305" s="35"/>
      <c r="U305" s="35"/>
      <c r="V305" s="35"/>
      <c r="W305" s="35"/>
      <c r="X305" s="35"/>
      <c r="Y305" s="35"/>
    </row>
    <row r="306" spans="1:25" x14ac:dyDescent="0.25">
      <c r="F306" s="3"/>
      <c r="K306" s="29"/>
      <c r="N306" s="2"/>
    </row>
    <row r="307" spans="1:25" x14ac:dyDescent="0.25">
      <c r="F307" s="3"/>
      <c r="K307" s="29"/>
      <c r="N307" s="2"/>
    </row>
    <row r="308" spans="1:25" x14ac:dyDescent="0.25">
      <c r="F308" s="3"/>
      <c r="K308" s="29"/>
      <c r="N308" s="2"/>
    </row>
    <row r="309" spans="1:25" x14ac:dyDescent="0.25">
      <c r="F309" s="3"/>
      <c r="N309" s="2"/>
    </row>
    <row r="310" spans="1:25" x14ac:dyDescent="0.25">
      <c r="F310" s="3"/>
      <c r="N310" s="2"/>
    </row>
    <row r="311" spans="1:25" x14ac:dyDescent="0.25">
      <c r="F311" s="3"/>
      <c r="N311" s="2"/>
    </row>
    <row r="312" spans="1:25" x14ac:dyDescent="0.25">
      <c r="F312" s="3"/>
      <c r="N312" s="2"/>
    </row>
    <row r="313" spans="1:25" x14ac:dyDescent="0.25">
      <c r="F313" s="3"/>
      <c r="N313" s="2"/>
    </row>
    <row r="314" spans="1:25" x14ac:dyDescent="0.25">
      <c r="F314" s="3"/>
      <c r="N314" s="2"/>
    </row>
    <row r="315" spans="1:25" x14ac:dyDescent="0.25">
      <c r="F315" s="3"/>
      <c r="N315" s="2"/>
    </row>
    <row r="316" spans="1:25" x14ac:dyDescent="0.25">
      <c r="F316" s="3"/>
      <c r="N316" s="2"/>
    </row>
    <row r="317" spans="1:25" x14ac:dyDescent="0.25">
      <c r="F317" s="3"/>
      <c r="N317" s="2"/>
    </row>
    <row r="318" spans="1:25" x14ac:dyDescent="0.25">
      <c r="F318" s="3"/>
      <c r="N318" s="2"/>
    </row>
    <row r="319" spans="1:25" x14ac:dyDescent="0.25">
      <c r="F319" s="3"/>
      <c r="N319" s="2"/>
    </row>
    <row r="320" spans="1:25" x14ac:dyDescent="0.25">
      <c r="F320" s="3"/>
      <c r="N320" s="2"/>
    </row>
    <row r="321" spans="6:14" x14ac:dyDescent="0.25">
      <c r="F321" s="3"/>
      <c r="N321" s="2"/>
    </row>
    <row r="322" spans="6:14" x14ac:dyDescent="0.25">
      <c r="F322" s="3"/>
      <c r="N322" s="2"/>
    </row>
    <row r="323" spans="6:14" x14ac:dyDescent="0.25">
      <c r="F323" s="3"/>
      <c r="N323" s="2"/>
    </row>
    <row r="324" spans="6:14" x14ac:dyDescent="0.25">
      <c r="F324" s="3"/>
      <c r="N324" s="2"/>
    </row>
    <row r="325" spans="6:14" x14ac:dyDescent="0.25">
      <c r="F325" s="3"/>
      <c r="N325" s="2"/>
    </row>
    <row r="326" spans="6:14" x14ac:dyDescent="0.25">
      <c r="F326" s="3"/>
      <c r="N326" s="2"/>
    </row>
    <row r="327" spans="6:14" x14ac:dyDescent="0.25">
      <c r="F327" s="3"/>
      <c r="N327" s="2"/>
    </row>
    <row r="328" spans="6:14" x14ac:dyDescent="0.25">
      <c r="F328" s="3"/>
      <c r="N328" s="2"/>
    </row>
    <row r="329" spans="6:14" x14ac:dyDescent="0.25">
      <c r="F329" s="3"/>
      <c r="N329" s="2"/>
    </row>
    <row r="330" spans="6:14" x14ac:dyDescent="0.25">
      <c r="F330" s="3"/>
      <c r="N330" s="2"/>
    </row>
    <row r="331" spans="6:14" x14ac:dyDescent="0.25">
      <c r="F331" s="3"/>
      <c r="N331" s="2"/>
    </row>
    <row r="332" spans="6:14" x14ac:dyDescent="0.25">
      <c r="F332" s="3"/>
      <c r="N332" s="2"/>
    </row>
    <row r="333" spans="6:14" x14ac:dyDescent="0.25">
      <c r="F333" s="3"/>
      <c r="N333" s="2"/>
    </row>
    <row r="334" spans="6:14" x14ac:dyDescent="0.25">
      <c r="F334" s="3"/>
      <c r="N334" s="2"/>
    </row>
    <row r="335" spans="6:14" x14ac:dyDescent="0.25">
      <c r="F335" s="3"/>
      <c r="N335" s="2"/>
    </row>
    <row r="336" spans="6:14" x14ac:dyDescent="0.25">
      <c r="F336" s="3"/>
      <c r="N336" s="2"/>
    </row>
    <row r="337" spans="6:14" x14ac:dyDescent="0.25">
      <c r="F337" s="3"/>
      <c r="N337" s="2"/>
    </row>
    <row r="338" spans="6:14" x14ac:dyDescent="0.25">
      <c r="F338" s="3"/>
      <c r="N338" s="2"/>
    </row>
    <row r="339" spans="6:14" x14ac:dyDescent="0.25">
      <c r="F339" s="3"/>
    </row>
    <row r="340" spans="6:14" x14ac:dyDescent="0.25">
      <c r="F340" s="3"/>
    </row>
    <row r="341" spans="6:14" x14ac:dyDescent="0.25">
      <c r="F341" s="3"/>
    </row>
    <row r="342" spans="6:14" x14ac:dyDescent="0.25">
      <c r="F342" s="3"/>
    </row>
    <row r="343" spans="6:14" x14ac:dyDescent="0.25">
      <c r="F343" s="3"/>
    </row>
    <row r="344" spans="6:14" x14ac:dyDescent="0.25">
      <c r="F344" s="3"/>
    </row>
    <row r="345" spans="6:14" x14ac:dyDescent="0.25">
      <c r="F345" s="3"/>
    </row>
    <row r="346" spans="6:14" x14ac:dyDescent="0.25">
      <c r="F346" s="3"/>
    </row>
    <row r="347" spans="6:14" x14ac:dyDescent="0.25">
      <c r="F347" s="3"/>
    </row>
    <row r="348" spans="6:14" x14ac:dyDescent="0.25">
      <c r="F348" s="3"/>
    </row>
    <row r="349" spans="6:14" x14ac:dyDescent="0.25">
      <c r="F349" s="3"/>
    </row>
    <row r="350" spans="6:14" x14ac:dyDescent="0.25">
      <c r="F350" s="3"/>
    </row>
    <row r="351" spans="6:14" x14ac:dyDescent="0.25">
      <c r="F351" s="3"/>
    </row>
    <row r="352" spans="6:14" x14ac:dyDescent="0.25">
      <c r="F352" s="3"/>
    </row>
    <row r="353" spans="6:6" x14ac:dyDescent="0.25">
      <c r="F353" s="3"/>
    </row>
    <row r="354" spans="6:6" x14ac:dyDescent="0.25">
      <c r="F354" s="3"/>
    </row>
    <row r="355" spans="6:6" x14ac:dyDescent="0.25">
      <c r="F355" s="3"/>
    </row>
    <row r="356" spans="6:6" x14ac:dyDescent="0.25">
      <c r="F356" s="3"/>
    </row>
    <row r="357" spans="6:6" x14ac:dyDescent="0.25">
      <c r="F357" s="3"/>
    </row>
    <row r="358" spans="6:6" x14ac:dyDescent="0.25">
      <c r="F358" s="3"/>
    </row>
    <row r="359" spans="6:6" x14ac:dyDescent="0.25">
      <c r="F359" s="3"/>
    </row>
    <row r="360" spans="6:6" x14ac:dyDescent="0.25">
      <c r="F360" s="3"/>
    </row>
    <row r="361" spans="6:6" x14ac:dyDescent="0.25">
      <c r="F361" s="3"/>
    </row>
    <row r="362" spans="6:6" x14ac:dyDescent="0.25">
      <c r="F362" s="3"/>
    </row>
    <row r="363" spans="6:6" x14ac:dyDescent="0.25">
      <c r="F363" s="3"/>
    </row>
    <row r="364" spans="6:6" x14ac:dyDescent="0.25">
      <c r="F364" s="3"/>
    </row>
    <row r="365" spans="6:6" x14ac:dyDescent="0.25">
      <c r="F365" s="3"/>
    </row>
    <row r="366" spans="6:6" x14ac:dyDescent="0.25">
      <c r="F366" s="3"/>
    </row>
    <row r="367" spans="6:6" x14ac:dyDescent="0.25">
      <c r="F367" s="3"/>
    </row>
    <row r="368" spans="6:6" x14ac:dyDescent="0.25">
      <c r="F368" s="3"/>
    </row>
    <row r="369" spans="6:6" x14ac:dyDescent="0.25">
      <c r="F369" s="3"/>
    </row>
    <row r="370" spans="6:6" x14ac:dyDescent="0.25">
      <c r="F370" s="3"/>
    </row>
    <row r="371" spans="6:6" x14ac:dyDescent="0.25">
      <c r="F371" s="3"/>
    </row>
    <row r="372" spans="6:6" x14ac:dyDescent="0.25">
      <c r="F372" s="3"/>
    </row>
    <row r="373" spans="6:6" x14ac:dyDescent="0.25">
      <c r="F373" s="3"/>
    </row>
    <row r="374" spans="6:6" x14ac:dyDescent="0.25">
      <c r="F374" s="3"/>
    </row>
    <row r="375" spans="6:6" x14ac:dyDescent="0.25">
      <c r="F375" s="3"/>
    </row>
    <row r="376" spans="6:6" x14ac:dyDescent="0.25">
      <c r="F376" s="3"/>
    </row>
    <row r="377" spans="6:6" x14ac:dyDescent="0.25">
      <c r="F377" s="3"/>
    </row>
    <row r="378" spans="6:6" x14ac:dyDescent="0.25">
      <c r="F378" s="3"/>
    </row>
    <row r="379" spans="6:6" x14ac:dyDescent="0.25">
      <c r="F379" s="3"/>
    </row>
    <row r="380" spans="6:6" x14ac:dyDescent="0.25">
      <c r="F380" s="3"/>
    </row>
    <row r="381" spans="6:6" x14ac:dyDescent="0.25">
      <c r="F381" s="3"/>
    </row>
    <row r="382" spans="6:6" x14ac:dyDescent="0.25">
      <c r="F382" s="3"/>
    </row>
    <row r="383" spans="6:6" x14ac:dyDescent="0.25">
      <c r="F383" s="3"/>
    </row>
    <row r="384" spans="6:6" x14ac:dyDescent="0.25">
      <c r="F384" s="3"/>
    </row>
    <row r="385" spans="6:6" x14ac:dyDescent="0.25">
      <c r="F385" s="3"/>
    </row>
    <row r="386" spans="6:6" x14ac:dyDescent="0.25">
      <c r="F386" s="3"/>
    </row>
    <row r="387" spans="6:6" x14ac:dyDescent="0.25">
      <c r="F387" s="3"/>
    </row>
    <row r="388" spans="6:6" x14ac:dyDescent="0.25">
      <c r="F388" s="3"/>
    </row>
    <row r="389" spans="6:6" x14ac:dyDescent="0.25">
      <c r="F389" s="3"/>
    </row>
    <row r="390" spans="6:6" x14ac:dyDescent="0.25">
      <c r="F390" s="3"/>
    </row>
    <row r="391" spans="6:6" x14ac:dyDescent="0.25">
      <c r="F391" s="3"/>
    </row>
    <row r="392" spans="6:6" x14ac:dyDescent="0.25">
      <c r="F392" s="3"/>
    </row>
    <row r="393" spans="6:6" x14ac:dyDescent="0.25">
      <c r="F393" s="3"/>
    </row>
    <row r="394" spans="6:6" x14ac:dyDescent="0.25">
      <c r="F394" s="3"/>
    </row>
    <row r="395" spans="6:6" x14ac:dyDescent="0.25">
      <c r="F395" s="3"/>
    </row>
    <row r="396" spans="6:6" x14ac:dyDescent="0.25">
      <c r="F396" s="3"/>
    </row>
    <row r="397" spans="6:6" x14ac:dyDescent="0.25">
      <c r="F397" s="3"/>
    </row>
    <row r="398" spans="6:6" x14ac:dyDescent="0.25">
      <c r="F398" s="3"/>
    </row>
    <row r="399" spans="6:6" x14ac:dyDescent="0.25">
      <c r="F399" s="3"/>
    </row>
    <row r="400" spans="6:6" x14ac:dyDescent="0.25">
      <c r="F400" s="3"/>
    </row>
    <row r="401" spans="6:6" x14ac:dyDescent="0.25">
      <c r="F401" s="3"/>
    </row>
    <row r="402" spans="6:6" x14ac:dyDescent="0.25">
      <c r="F402" s="3"/>
    </row>
    <row r="403" spans="6:6" x14ac:dyDescent="0.25">
      <c r="F403" s="3"/>
    </row>
    <row r="404" spans="6:6" x14ac:dyDescent="0.25">
      <c r="F404" s="3"/>
    </row>
    <row r="405" spans="6:6" x14ac:dyDescent="0.25">
      <c r="F405" s="3"/>
    </row>
    <row r="406" spans="6:6" x14ac:dyDescent="0.25">
      <c r="F406" s="3"/>
    </row>
    <row r="407" spans="6:6" x14ac:dyDescent="0.25">
      <c r="F407" s="3"/>
    </row>
    <row r="408" spans="6:6" x14ac:dyDescent="0.25">
      <c r="F408" s="3"/>
    </row>
    <row r="409" spans="6:6" x14ac:dyDescent="0.25">
      <c r="F409" s="3"/>
    </row>
    <row r="410" spans="6:6" x14ac:dyDescent="0.25">
      <c r="F410" s="3"/>
    </row>
    <row r="411" spans="6:6" x14ac:dyDescent="0.25">
      <c r="F411" s="3"/>
    </row>
    <row r="412" spans="6:6" x14ac:dyDescent="0.25">
      <c r="F412" s="3"/>
    </row>
    <row r="413" spans="6:6" x14ac:dyDescent="0.25">
      <c r="F413" s="3"/>
    </row>
    <row r="414" spans="6:6" x14ac:dyDescent="0.25">
      <c r="F414" s="3"/>
    </row>
    <row r="415" spans="6:6" x14ac:dyDescent="0.25">
      <c r="F415" s="3"/>
    </row>
    <row r="416" spans="6:6" x14ac:dyDescent="0.25">
      <c r="F416" s="3"/>
    </row>
    <row r="417" spans="6:6" x14ac:dyDescent="0.25">
      <c r="F417" s="3"/>
    </row>
    <row r="418" spans="6:6" x14ac:dyDescent="0.25">
      <c r="F418" s="3"/>
    </row>
    <row r="419" spans="6:6" x14ac:dyDescent="0.25">
      <c r="F419" s="3"/>
    </row>
    <row r="420" spans="6:6" x14ac:dyDescent="0.25">
      <c r="F420" s="3"/>
    </row>
    <row r="421" spans="6:6" x14ac:dyDescent="0.25">
      <c r="F421" s="3"/>
    </row>
    <row r="422" spans="6:6" x14ac:dyDescent="0.25">
      <c r="F422" s="3"/>
    </row>
    <row r="423" spans="6:6" x14ac:dyDescent="0.25">
      <c r="F423" s="3"/>
    </row>
    <row r="424" spans="6:6" x14ac:dyDescent="0.25">
      <c r="F424" s="3"/>
    </row>
    <row r="425" spans="6:6" x14ac:dyDescent="0.25">
      <c r="F425" s="3"/>
    </row>
    <row r="426" spans="6:6" x14ac:dyDescent="0.25">
      <c r="F426" s="3"/>
    </row>
    <row r="427" spans="6:6" x14ac:dyDescent="0.25">
      <c r="F427" s="3"/>
    </row>
    <row r="428" spans="6:6" x14ac:dyDescent="0.25">
      <c r="F428" s="3"/>
    </row>
    <row r="429" spans="6:6" x14ac:dyDescent="0.25">
      <c r="F429" s="3"/>
    </row>
    <row r="430" spans="6:6" x14ac:dyDescent="0.25">
      <c r="F430" s="3"/>
    </row>
    <row r="431" spans="6:6" x14ac:dyDescent="0.25">
      <c r="F431" s="3"/>
    </row>
    <row r="432" spans="6:6" x14ac:dyDescent="0.25">
      <c r="F432" s="3"/>
    </row>
    <row r="433" spans="6:6" x14ac:dyDescent="0.25">
      <c r="F433" s="3"/>
    </row>
    <row r="434" spans="6:6" x14ac:dyDescent="0.25">
      <c r="F434" s="3"/>
    </row>
    <row r="435" spans="6:6" x14ac:dyDescent="0.25">
      <c r="F435" s="3"/>
    </row>
    <row r="436" spans="6:6" x14ac:dyDescent="0.25">
      <c r="F436" s="3"/>
    </row>
    <row r="437" spans="6:6" x14ac:dyDescent="0.25">
      <c r="F437" s="3"/>
    </row>
    <row r="438" spans="6:6" x14ac:dyDescent="0.25">
      <c r="F438" s="3"/>
    </row>
    <row r="439" spans="6:6" x14ac:dyDescent="0.25">
      <c r="F439" s="3"/>
    </row>
    <row r="440" spans="6:6" x14ac:dyDescent="0.25">
      <c r="F440" s="3"/>
    </row>
    <row r="441" spans="6:6" x14ac:dyDescent="0.25">
      <c r="F441" s="3"/>
    </row>
    <row r="442" spans="6:6" x14ac:dyDescent="0.25">
      <c r="F442" s="3"/>
    </row>
    <row r="443" spans="6:6" x14ac:dyDescent="0.25">
      <c r="F443" s="3"/>
    </row>
    <row r="444" spans="6:6" x14ac:dyDescent="0.25">
      <c r="F444" s="3"/>
    </row>
    <row r="445" spans="6:6" x14ac:dyDescent="0.25">
      <c r="F445" s="3"/>
    </row>
    <row r="446" spans="6:6" x14ac:dyDescent="0.25">
      <c r="F446" s="3"/>
    </row>
    <row r="447" spans="6:6" x14ac:dyDescent="0.25">
      <c r="F447" s="3"/>
    </row>
    <row r="448" spans="6:6" x14ac:dyDescent="0.25">
      <c r="F448" s="3"/>
    </row>
    <row r="449" spans="6:6" x14ac:dyDescent="0.25">
      <c r="F449" s="3"/>
    </row>
    <row r="450" spans="6:6" x14ac:dyDescent="0.25">
      <c r="F450" s="3"/>
    </row>
    <row r="451" spans="6:6" x14ac:dyDescent="0.25">
      <c r="F451" s="3"/>
    </row>
    <row r="452" spans="6:6" x14ac:dyDescent="0.25">
      <c r="F452" s="3"/>
    </row>
    <row r="453" spans="6:6" x14ac:dyDescent="0.25">
      <c r="F453" s="3"/>
    </row>
    <row r="454" spans="6:6" x14ac:dyDescent="0.25">
      <c r="F454" s="3"/>
    </row>
    <row r="455" spans="6:6" x14ac:dyDescent="0.25">
      <c r="F455" s="3"/>
    </row>
    <row r="456" spans="6:6" x14ac:dyDescent="0.25">
      <c r="F456" s="3"/>
    </row>
    <row r="457" spans="6:6" x14ac:dyDescent="0.25">
      <c r="F457" s="3"/>
    </row>
    <row r="458" spans="6:6" x14ac:dyDescent="0.25">
      <c r="F458" s="3"/>
    </row>
    <row r="459" spans="6:6" x14ac:dyDescent="0.25">
      <c r="F459" s="3"/>
    </row>
    <row r="460" spans="6:6" x14ac:dyDescent="0.25">
      <c r="F460" s="3"/>
    </row>
    <row r="461" spans="6:6" x14ac:dyDescent="0.25">
      <c r="F461" s="3"/>
    </row>
    <row r="462" spans="6:6" x14ac:dyDescent="0.25">
      <c r="F462" s="3"/>
    </row>
    <row r="463" spans="6:6" x14ac:dyDescent="0.25">
      <c r="F463" s="3"/>
    </row>
    <row r="464" spans="6:6" x14ac:dyDescent="0.25">
      <c r="F464" s="3"/>
    </row>
    <row r="465" spans="6:6" x14ac:dyDescent="0.25">
      <c r="F465" s="3"/>
    </row>
    <row r="466" spans="6:6" x14ac:dyDescent="0.25">
      <c r="F466" s="3"/>
    </row>
    <row r="467" spans="6:6" x14ac:dyDescent="0.25">
      <c r="F467" s="3"/>
    </row>
    <row r="468" spans="6:6" x14ac:dyDescent="0.25">
      <c r="F468" s="3"/>
    </row>
    <row r="469" spans="6:6" x14ac:dyDescent="0.25">
      <c r="F469" s="3"/>
    </row>
    <row r="470" spans="6:6" x14ac:dyDescent="0.25">
      <c r="F470" s="3"/>
    </row>
    <row r="471" spans="6:6" x14ac:dyDescent="0.25">
      <c r="F471" s="3"/>
    </row>
    <row r="472" spans="6:6" x14ac:dyDescent="0.25">
      <c r="F472" s="3"/>
    </row>
    <row r="473" spans="6:6" x14ac:dyDescent="0.25">
      <c r="F473" s="3"/>
    </row>
    <row r="474" spans="6:6" x14ac:dyDescent="0.25">
      <c r="F474" s="3"/>
    </row>
    <row r="475" spans="6:6" x14ac:dyDescent="0.25">
      <c r="F475" s="3"/>
    </row>
    <row r="476" spans="6:6" x14ac:dyDescent="0.25">
      <c r="F476" s="3"/>
    </row>
    <row r="477" spans="6:6" x14ac:dyDescent="0.25">
      <c r="F477" s="3"/>
    </row>
    <row r="478" spans="6:6" x14ac:dyDescent="0.25">
      <c r="F478" s="3"/>
    </row>
    <row r="479" spans="6:6" x14ac:dyDescent="0.25">
      <c r="F479" s="3"/>
    </row>
    <row r="480" spans="6:6" x14ac:dyDescent="0.25">
      <c r="F480" s="3"/>
    </row>
    <row r="481" spans="6:6" x14ac:dyDescent="0.25">
      <c r="F481" s="3"/>
    </row>
    <row r="482" spans="6:6" x14ac:dyDescent="0.25">
      <c r="F482" s="3"/>
    </row>
    <row r="483" spans="6:6" x14ac:dyDescent="0.25">
      <c r="F483" s="3"/>
    </row>
    <row r="484" spans="6:6" x14ac:dyDescent="0.25">
      <c r="F484" s="3"/>
    </row>
    <row r="485" spans="6:6" x14ac:dyDescent="0.25">
      <c r="F485" s="3"/>
    </row>
    <row r="486" spans="6:6" x14ac:dyDescent="0.25">
      <c r="F486" s="3"/>
    </row>
    <row r="487" spans="6:6" x14ac:dyDescent="0.25">
      <c r="F487" s="3"/>
    </row>
    <row r="488" spans="6:6" x14ac:dyDescent="0.25">
      <c r="F488" s="3"/>
    </row>
    <row r="489" spans="6:6" x14ac:dyDescent="0.25">
      <c r="F489" s="3"/>
    </row>
    <row r="490" spans="6:6" x14ac:dyDescent="0.25">
      <c r="F490" s="3"/>
    </row>
    <row r="491" spans="6:6" x14ac:dyDescent="0.25">
      <c r="F491" s="3"/>
    </row>
    <row r="492" spans="6:6" x14ac:dyDescent="0.25">
      <c r="F492" s="3"/>
    </row>
    <row r="493" spans="6:6" x14ac:dyDescent="0.25">
      <c r="F493" s="3"/>
    </row>
    <row r="494" spans="6:6" x14ac:dyDescent="0.25">
      <c r="F494" s="3"/>
    </row>
    <row r="495" spans="6:6" x14ac:dyDescent="0.25">
      <c r="F495" s="3"/>
    </row>
    <row r="496" spans="6:6" x14ac:dyDescent="0.25">
      <c r="F496" s="3"/>
    </row>
    <row r="497" spans="6:6" x14ac:dyDescent="0.25">
      <c r="F497" s="3"/>
    </row>
    <row r="498" spans="6:6" x14ac:dyDescent="0.25">
      <c r="F498" s="3"/>
    </row>
    <row r="499" spans="6:6" x14ac:dyDescent="0.25">
      <c r="F499" s="3"/>
    </row>
    <row r="500" spans="6:6" x14ac:dyDescent="0.25">
      <c r="F500" s="3"/>
    </row>
    <row r="501" spans="6:6" x14ac:dyDescent="0.25">
      <c r="F501" s="3"/>
    </row>
    <row r="502" spans="6:6" x14ac:dyDescent="0.25">
      <c r="F502" s="3"/>
    </row>
    <row r="503" spans="6:6" x14ac:dyDescent="0.25">
      <c r="F503" s="3"/>
    </row>
    <row r="504" spans="6:6" x14ac:dyDescent="0.25">
      <c r="F504" s="3"/>
    </row>
    <row r="505" spans="6:6" x14ac:dyDescent="0.25">
      <c r="F505" s="3"/>
    </row>
    <row r="506" spans="6:6" x14ac:dyDescent="0.25">
      <c r="F506" s="3"/>
    </row>
    <row r="507" spans="6:6" x14ac:dyDescent="0.25">
      <c r="F507" s="3"/>
    </row>
    <row r="508" spans="6:6" x14ac:dyDescent="0.25">
      <c r="F508" s="3"/>
    </row>
    <row r="509" spans="6:6" x14ac:dyDescent="0.25">
      <c r="F509" s="3"/>
    </row>
    <row r="510" spans="6:6" x14ac:dyDescent="0.25">
      <c r="F510" s="3"/>
    </row>
    <row r="511" spans="6:6" x14ac:dyDescent="0.25">
      <c r="F511" s="3"/>
    </row>
    <row r="512" spans="6:6" x14ac:dyDescent="0.25">
      <c r="F512" s="3"/>
    </row>
    <row r="513" spans="6:6" x14ac:dyDescent="0.25">
      <c r="F513" s="3"/>
    </row>
    <row r="514" spans="6:6" x14ac:dyDescent="0.25">
      <c r="F514" s="3"/>
    </row>
    <row r="515" spans="6:6" x14ac:dyDescent="0.25">
      <c r="F515" s="3"/>
    </row>
    <row r="516" spans="6:6" x14ac:dyDescent="0.25">
      <c r="F516" s="3"/>
    </row>
    <row r="517" spans="6:6" x14ac:dyDescent="0.25">
      <c r="F517" s="3"/>
    </row>
    <row r="518" spans="6:6" x14ac:dyDescent="0.25">
      <c r="F518" s="3"/>
    </row>
    <row r="519" spans="6:6" x14ac:dyDescent="0.25">
      <c r="F519" s="3"/>
    </row>
    <row r="520" spans="6:6" x14ac:dyDescent="0.25">
      <c r="F520" s="3"/>
    </row>
    <row r="521" spans="6:6" x14ac:dyDescent="0.25">
      <c r="F521" s="3"/>
    </row>
    <row r="522" spans="6:6" x14ac:dyDescent="0.25">
      <c r="F522" s="3"/>
    </row>
    <row r="523" spans="6:6" x14ac:dyDescent="0.25">
      <c r="F523" s="3"/>
    </row>
    <row r="524" spans="6:6" x14ac:dyDescent="0.25">
      <c r="F524" s="3"/>
    </row>
    <row r="525" spans="6:6" x14ac:dyDescent="0.25">
      <c r="F525" s="3"/>
    </row>
    <row r="526" spans="6:6" x14ac:dyDescent="0.25">
      <c r="F526" s="3"/>
    </row>
    <row r="527" spans="6:6" x14ac:dyDescent="0.25">
      <c r="F527" s="3"/>
    </row>
    <row r="528" spans="6:6" x14ac:dyDescent="0.25">
      <c r="F528" s="3"/>
    </row>
    <row r="529" spans="6:6" x14ac:dyDescent="0.25">
      <c r="F529" s="3"/>
    </row>
    <row r="530" spans="6:6" x14ac:dyDescent="0.25">
      <c r="F530" s="3"/>
    </row>
    <row r="531" spans="6:6" x14ac:dyDescent="0.25">
      <c r="F531" s="3"/>
    </row>
    <row r="532" spans="6:6" x14ac:dyDescent="0.25">
      <c r="F532" s="3"/>
    </row>
    <row r="533" spans="6:6" x14ac:dyDescent="0.25">
      <c r="F533" s="3"/>
    </row>
    <row r="534" spans="6:6" x14ac:dyDescent="0.25">
      <c r="F534" s="3"/>
    </row>
    <row r="535" spans="6:6" x14ac:dyDescent="0.25">
      <c r="F535" s="3"/>
    </row>
    <row r="536" spans="6:6" x14ac:dyDescent="0.25">
      <c r="F536" s="3"/>
    </row>
    <row r="537" spans="6:6" x14ac:dyDescent="0.25">
      <c r="F537" s="3"/>
    </row>
    <row r="538" spans="6:6" x14ac:dyDescent="0.25">
      <c r="F538" s="3"/>
    </row>
    <row r="539" spans="6:6" x14ac:dyDescent="0.25">
      <c r="F539" s="3"/>
    </row>
    <row r="540" spans="6:6" x14ac:dyDescent="0.25">
      <c r="F540" s="3"/>
    </row>
    <row r="541" spans="6:6" x14ac:dyDescent="0.25">
      <c r="F541" s="3"/>
    </row>
    <row r="542" spans="6:6" x14ac:dyDescent="0.25">
      <c r="F542" s="3"/>
    </row>
    <row r="543" spans="6:6" x14ac:dyDescent="0.25">
      <c r="F543" s="3"/>
    </row>
    <row r="544" spans="6:6" x14ac:dyDescent="0.25">
      <c r="F544" s="3"/>
    </row>
    <row r="545" spans="6:6" x14ac:dyDescent="0.25">
      <c r="F545" s="3"/>
    </row>
    <row r="546" spans="6:6" x14ac:dyDescent="0.25">
      <c r="F546" s="3"/>
    </row>
    <row r="547" spans="6:6" x14ac:dyDescent="0.25">
      <c r="F547" s="3"/>
    </row>
    <row r="548" spans="6:6" x14ac:dyDescent="0.25">
      <c r="F548" s="3"/>
    </row>
    <row r="549" spans="6:6" x14ac:dyDescent="0.25">
      <c r="F549" s="3"/>
    </row>
    <row r="550" spans="6:6" x14ac:dyDescent="0.25">
      <c r="F550" s="3"/>
    </row>
    <row r="551" spans="6:6" x14ac:dyDescent="0.25">
      <c r="F551" s="3"/>
    </row>
    <row r="552" spans="6:6" x14ac:dyDescent="0.25">
      <c r="F552" s="3"/>
    </row>
    <row r="553" spans="6:6" x14ac:dyDescent="0.25">
      <c r="F553" s="3"/>
    </row>
    <row r="554" spans="6:6" x14ac:dyDescent="0.25">
      <c r="F554" s="3"/>
    </row>
    <row r="555" spans="6:6" x14ac:dyDescent="0.25">
      <c r="F555" s="3"/>
    </row>
    <row r="556" spans="6:6" x14ac:dyDescent="0.25">
      <c r="F556" s="3"/>
    </row>
    <row r="557" spans="6:6" x14ac:dyDescent="0.25">
      <c r="F557" s="3"/>
    </row>
    <row r="558" spans="6:6" x14ac:dyDescent="0.25">
      <c r="F558" s="3"/>
    </row>
    <row r="559" spans="6:6" x14ac:dyDescent="0.25">
      <c r="F559" s="3"/>
    </row>
    <row r="560" spans="6:6" x14ac:dyDescent="0.25">
      <c r="F560" s="3"/>
    </row>
    <row r="561" spans="6:6" x14ac:dyDescent="0.25">
      <c r="F561" s="3"/>
    </row>
    <row r="562" spans="6:6" x14ac:dyDescent="0.25">
      <c r="F562" s="3"/>
    </row>
    <row r="563" spans="6:6" x14ac:dyDescent="0.25">
      <c r="F563" s="3"/>
    </row>
    <row r="564" spans="6:6" x14ac:dyDescent="0.25">
      <c r="F564" s="3"/>
    </row>
    <row r="565" spans="6:6" x14ac:dyDescent="0.25">
      <c r="F565" s="3"/>
    </row>
    <row r="566" spans="6:6" x14ac:dyDescent="0.25">
      <c r="F566" s="3"/>
    </row>
    <row r="567" spans="6:6" x14ac:dyDescent="0.25">
      <c r="F567" s="3"/>
    </row>
    <row r="568" spans="6:6" x14ac:dyDescent="0.25">
      <c r="F568" s="3"/>
    </row>
    <row r="569" spans="6:6" x14ac:dyDescent="0.25">
      <c r="F569" s="3"/>
    </row>
    <row r="570" spans="6:6" x14ac:dyDescent="0.25">
      <c r="F570" s="3"/>
    </row>
    <row r="571" spans="6:6" x14ac:dyDescent="0.25">
      <c r="F571" s="3"/>
    </row>
    <row r="572" spans="6:6" x14ac:dyDescent="0.25">
      <c r="F572" s="3"/>
    </row>
    <row r="573" spans="6:6" x14ac:dyDescent="0.25">
      <c r="F573" s="3"/>
    </row>
    <row r="574" spans="6:6" x14ac:dyDescent="0.25">
      <c r="F574" s="3"/>
    </row>
    <row r="575" spans="6:6" x14ac:dyDescent="0.25">
      <c r="F575" s="3"/>
    </row>
    <row r="576" spans="6:6" x14ac:dyDescent="0.25">
      <c r="F576" s="3"/>
    </row>
    <row r="577" spans="6:6" x14ac:dyDescent="0.25">
      <c r="F577" s="3"/>
    </row>
    <row r="578" spans="6:6" x14ac:dyDescent="0.25">
      <c r="F578" s="3"/>
    </row>
    <row r="579" spans="6:6" x14ac:dyDescent="0.25">
      <c r="F579" s="3"/>
    </row>
    <row r="580" spans="6:6" x14ac:dyDescent="0.25">
      <c r="F580" s="3"/>
    </row>
    <row r="581" spans="6:6" x14ac:dyDescent="0.25">
      <c r="F581" s="3"/>
    </row>
    <row r="582" spans="6:6" x14ac:dyDescent="0.25">
      <c r="F582" s="3"/>
    </row>
    <row r="583" spans="6:6" x14ac:dyDescent="0.25">
      <c r="F583" s="3"/>
    </row>
    <row r="584" spans="6:6" x14ac:dyDescent="0.25">
      <c r="F584" s="3"/>
    </row>
    <row r="585" spans="6:6" x14ac:dyDescent="0.25">
      <c r="F585" s="3"/>
    </row>
    <row r="586" spans="6:6" x14ac:dyDescent="0.25">
      <c r="F586" s="3"/>
    </row>
    <row r="587" spans="6:6" x14ac:dyDescent="0.25">
      <c r="F587" s="3"/>
    </row>
    <row r="588" spans="6:6" x14ac:dyDescent="0.25">
      <c r="F588" s="3"/>
    </row>
    <row r="589" spans="6:6" x14ac:dyDescent="0.25">
      <c r="F589" s="3"/>
    </row>
    <row r="590" spans="6:6" x14ac:dyDescent="0.25">
      <c r="F590" s="3"/>
    </row>
    <row r="591" spans="6:6" x14ac:dyDescent="0.25">
      <c r="F591" s="3"/>
    </row>
    <row r="592" spans="6:6" x14ac:dyDescent="0.25">
      <c r="F592" s="3"/>
    </row>
    <row r="593" spans="6:6" x14ac:dyDescent="0.25">
      <c r="F593" s="3"/>
    </row>
    <row r="594" spans="6:6" x14ac:dyDescent="0.25">
      <c r="F594" s="3"/>
    </row>
    <row r="595" spans="6:6" x14ac:dyDescent="0.25">
      <c r="F595" s="3"/>
    </row>
    <row r="596" spans="6:6" x14ac:dyDescent="0.25">
      <c r="F596" s="3"/>
    </row>
    <row r="597" spans="6:6" x14ac:dyDescent="0.25">
      <c r="F597" s="3"/>
    </row>
    <row r="598" spans="6:6" x14ac:dyDescent="0.25">
      <c r="F598" s="3"/>
    </row>
    <row r="599" spans="6:6" x14ac:dyDescent="0.25">
      <c r="F599" s="3"/>
    </row>
    <row r="600" spans="6:6" x14ac:dyDescent="0.25">
      <c r="F600" s="3"/>
    </row>
    <row r="601" spans="6:6" x14ac:dyDescent="0.25">
      <c r="F601" s="3"/>
    </row>
    <row r="602" spans="6:6" x14ac:dyDescent="0.25">
      <c r="F602" s="3"/>
    </row>
    <row r="603" spans="6:6" x14ac:dyDescent="0.25">
      <c r="F603" s="3"/>
    </row>
    <row r="604" spans="6:6" x14ac:dyDescent="0.25">
      <c r="F604" s="3"/>
    </row>
    <row r="605" spans="6:6" x14ac:dyDescent="0.25">
      <c r="F605" s="3"/>
    </row>
    <row r="606" spans="6:6" x14ac:dyDescent="0.25">
      <c r="F606" s="3"/>
    </row>
    <row r="607" spans="6:6" x14ac:dyDescent="0.25">
      <c r="F607" s="3"/>
    </row>
    <row r="608" spans="6:6" x14ac:dyDescent="0.25">
      <c r="F608" s="3"/>
    </row>
    <row r="609" spans="6:6" x14ac:dyDescent="0.25">
      <c r="F609" s="3"/>
    </row>
    <row r="610" spans="6:6" x14ac:dyDescent="0.25">
      <c r="F610" s="3"/>
    </row>
    <row r="611" spans="6:6" x14ac:dyDescent="0.25">
      <c r="F611" s="3"/>
    </row>
    <row r="612" spans="6:6" x14ac:dyDescent="0.25">
      <c r="F612" s="3"/>
    </row>
    <row r="613" spans="6:6" x14ac:dyDescent="0.25">
      <c r="F613" s="3"/>
    </row>
    <row r="614" spans="6:6" x14ac:dyDescent="0.25">
      <c r="F614" s="3"/>
    </row>
    <row r="615" spans="6:6" x14ac:dyDescent="0.25">
      <c r="F615" s="3"/>
    </row>
    <row r="616" spans="6:6" x14ac:dyDescent="0.25">
      <c r="F616" s="3"/>
    </row>
    <row r="617" spans="6:6" x14ac:dyDescent="0.25">
      <c r="F617" s="3"/>
    </row>
    <row r="618" spans="6:6" x14ac:dyDescent="0.25">
      <c r="F618" s="3"/>
    </row>
    <row r="619" spans="6:6" x14ac:dyDescent="0.25">
      <c r="F619" s="3"/>
    </row>
    <row r="620" spans="6:6" x14ac:dyDescent="0.25">
      <c r="F620" s="3"/>
    </row>
    <row r="621" spans="6:6" x14ac:dyDescent="0.25">
      <c r="F621" s="3"/>
    </row>
    <row r="622" spans="6:6" x14ac:dyDescent="0.25">
      <c r="F622" s="3"/>
    </row>
    <row r="623" spans="6:6" x14ac:dyDescent="0.25">
      <c r="F623" s="3"/>
    </row>
    <row r="624" spans="6:6" x14ac:dyDescent="0.25">
      <c r="F624" s="3"/>
    </row>
    <row r="625" spans="6:6" x14ac:dyDescent="0.25">
      <c r="F625" s="3"/>
    </row>
    <row r="626" spans="6:6" x14ac:dyDescent="0.25">
      <c r="F626" s="3"/>
    </row>
    <row r="627" spans="6:6" x14ac:dyDescent="0.25">
      <c r="F627" s="3"/>
    </row>
    <row r="628" spans="6:6" x14ac:dyDescent="0.25">
      <c r="F628" s="3"/>
    </row>
    <row r="629" spans="6:6" x14ac:dyDescent="0.25">
      <c r="F629" s="3"/>
    </row>
    <row r="630" spans="6:6" x14ac:dyDescent="0.25">
      <c r="F630" s="3"/>
    </row>
    <row r="631" spans="6:6" x14ac:dyDescent="0.25">
      <c r="F631" s="3"/>
    </row>
    <row r="632" spans="6:6" x14ac:dyDescent="0.25">
      <c r="F632" s="3"/>
    </row>
    <row r="633" spans="6:6" x14ac:dyDescent="0.25">
      <c r="F633" s="3"/>
    </row>
    <row r="634" spans="6:6" x14ac:dyDescent="0.25">
      <c r="F634" s="3"/>
    </row>
    <row r="635" spans="6:6" x14ac:dyDescent="0.25">
      <c r="F635" s="3"/>
    </row>
    <row r="636" spans="6:6" x14ac:dyDescent="0.25">
      <c r="F636" s="3"/>
    </row>
    <row r="637" spans="6:6" x14ac:dyDescent="0.25">
      <c r="F637" s="3"/>
    </row>
    <row r="638" spans="6:6" x14ac:dyDescent="0.25">
      <c r="F638" s="3"/>
    </row>
    <row r="639" spans="6:6" x14ac:dyDescent="0.25">
      <c r="F639" s="3"/>
    </row>
    <row r="640" spans="6:6" x14ac:dyDescent="0.25">
      <c r="F640" s="3"/>
    </row>
    <row r="641" spans="6:6" x14ac:dyDescent="0.25">
      <c r="F641" s="3"/>
    </row>
    <row r="642" spans="6:6" x14ac:dyDescent="0.25">
      <c r="F642" s="3"/>
    </row>
    <row r="643" spans="6:6" x14ac:dyDescent="0.25">
      <c r="F643" s="3"/>
    </row>
    <row r="644" spans="6:6" x14ac:dyDescent="0.25">
      <c r="F644" s="3"/>
    </row>
    <row r="645" spans="6:6" x14ac:dyDescent="0.25">
      <c r="F645" s="3"/>
    </row>
    <row r="646" spans="6:6" x14ac:dyDescent="0.25">
      <c r="F646" s="3"/>
    </row>
    <row r="647" spans="6:6" x14ac:dyDescent="0.25">
      <c r="F647" s="3"/>
    </row>
    <row r="648" spans="6:6" x14ac:dyDescent="0.25">
      <c r="F648" s="3"/>
    </row>
    <row r="649" spans="6:6" x14ac:dyDescent="0.25">
      <c r="F649" s="3"/>
    </row>
    <row r="650" spans="6:6" x14ac:dyDescent="0.25">
      <c r="F650" s="3"/>
    </row>
    <row r="651" spans="6:6" x14ac:dyDescent="0.25">
      <c r="F651" s="3"/>
    </row>
    <row r="652" spans="6:6" x14ac:dyDescent="0.25">
      <c r="F652" s="3"/>
    </row>
    <row r="653" spans="6:6" x14ac:dyDescent="0.25">
      <c r="F653" s="3"/>
    </row>
    <row r="654" spans="6:6" x14ac:dyDescent="0.25">
      <c r="F654" s="3"/>
    </row>
    <row r="655" spans="6:6" x14ac:dyDescent="0.25">
      <c r="F655" s="3"/>
    </row>
    <row r="656" spans="6:6" x14ac:dyDescent="0.25">
      <c r="F656" s="3"/>
    </row>
    <row r="657" spans="6:6" x14ac:dyDescent="0.25">
      <c r="F657" s="3"/>
    </row>
    <row r="658" spans="6:6" x14ac:dyDescent="0.25">
      <c r="F658" s="3"/>
    </row>
    <row r="659" spans="6:6" x14ac:dyDescent="0.25">
      <c r="F659" s="3"/>
    </row>
    <row r="660" spans="6:6" x14ac:dyDescent="0.25">
      <c r="F660" s="3"/>
    </row>
    <row r="661" spans="6:6" x14ac:dyDescent="0.25">
      <c r="F661" s="3"/>
    </row>
    <row r="662" spans="6:6" x14ac:dyDescent="0.25">
      <c r="F662" s="3"/>
    </row>
    <row r="663" spans="6:6" x14ac:dyDescent="0.25">
      <c r="F663" s="3"/>
    </row>
    <row r="664" spans="6:6" x14ac:dyDescent="0.25">
      <c r="F664" s="3"/>
    </row>
    <row r="665" spans="6:6" x14ac:dyDescent="0.25">
      <c r="F665" s="3"/>
    </row>
    <row r="666" spans="6:6" x14ac:dyDescent="0.25">
      <c r="F666" s="3"/>
    </row>
    <row r="667" spans="6:6" x14ac:dyDescent="0.25">
      <c r="F667" s="3"/>
    </row>
    <row r="668" spans="6:6" x14ac:dyDescent="0.25">
      <c r="F668" s="3"/>
    </row>
    <row r="669" spans="6:6" x14ac:dyDescent="0.25">
      <c r="F669" s="3"/>
    </row>
    <row r="670" spans="6:6" x14ac:dyDescent="0.25">
      <c r="F670" s="3"/>
    </row>
    <row r="671" spans="6:6" x14ac:dyDescent="0.25">
      <c r="F671" s="3"/>
    </row>
    <row r="672" spans="6:6" x14ac:dyDescent="0.25">
      <c r="F672" s="3"/>
    </row>
    <row r="673" spans="6:6" x14ac:dyDescent="0.25">
      <c r="F673" s="3"/>
    </row>
    <row r="674" spans="6:6" x14ac:dyDescent="0.25">
      <c r="F674" s="3"/>
    </row>
    <row r="675" spans="6:6" x14ac:dyDescent="0.25">
      <c r="F675" s="3"/>
    </row>
    <row r="676" spans="6:6" x14ac:dyDescent="0.25">
      <c r="F676" s="3"/>
    </row>
    <row r="677" spans="6:6" x14ac:dyDescent="0.25">
      <c r="F677" s="3"/>
    </row>
    <row r="678" spans="6:6" x14ac:dyDescent="0.25">
      <c r="F678" s="3"/>
    </row>
    <row r="679" spans="6:6" x14ac:dyDescent="0.25">
      <c r="F679" s="3"/>
    </row>
    <row r="680" spans="6:6" x14ac:dyDescent="0.25">
      <c r="F680" s="3"/>
    </row>
    <row r="681" spans="6:6" x14ac:dyDescent="0.25">
      <c r="F681" s="3"/>
    </row>
    <row r="682" spans="6:6" x14ac:dyDescent="0.25">
      <c r="F682" s="3"/>
    </row>
    <row r="683" spans="6:6" x14ac:dyDescent="0.25">
      <c r="F683" s="3"/>
    </row>
    <row r="684" spans="6:6" x14ac:dyDescent="0.25">
      <c r="F684" s="3"/>
    </row>
    <row r="685" spans="6:6" x14ac:dyDescent="0.25">
      <c r="F685" s="3"/>
    </row>
    <row r="686" spans="6:6" x14ac:dyDescent="0.25">
      <c r="F686" s="3"/>
    </row>
    <row r="687" spans="6:6" x14ac:dyDescent="0.25">
      <c r="F687" s="3"/>
    </row>
    <row r="688" spans="6:6" x14ac:dyDescent="0.25">
      <c r="F688" s="3"/>
    </row>
    <row r="689" spans="6:6" x14ac:dyDescent="0.25">
      <c r="F689" s="3"/>
    </row>
    <row r="690" spans="6:6" x14ac:dyDescent="0.25">
      <c r="F690" s="3"/>
    </row>
    <row r="691" spans="6:6" x14ac:dyDescent="0.25">
      <c r="F691" s="3"/>
    </row>
    <row r="692" spans="6:6" x14ac:dyDescent="0.25">
      <c r="F692" s="3"/>
    </row>
    <row r="693" spans="6:6" x14ac:dyDescent="0.25">
      <c r="F693" s="3"/>
    </row>
    <row r="694" spans="6:6" x14ac:dyDescent="0.25">
      <c r="F694" s="3"/>
    </row>
    <row r="695" spans="6:6" x14ac:dyDescent="0.25">
      <c r="F695" s="3"/>
    </row>
    <row r="696" spans="6:6" x14ac:dyDescent="0.25">
      <c r="F696" s="3"/>
    </row>
    <row r="697" spans="6:6" x14ac:dyDescent="0.25">
      <c r="F697" s="3"/>
    </row>
    <row r="698" spans="6:6" x14ac:dyDescent="0.25">
      <c r="F698" s="3"/>
    </row>
    <row r="699" spans="6:6" x14ac:dyDescent="0.25">
      <c r="F699" s="3"/>
    </row>
    <row r="700" spans="6:6" x14ac:dyDescent="0.25">
      <c r="F700" s="3"/>
    </row>
    <row r="701" spans="6:6" x14ac:dyDescent="0.25">
      <c r="F701" s="3"/>
    </row>
    <row r="702" spans="6:6" x14ac:dyDescent="0.25">
      <c r="F702" s="3"/>
    </row>
    <row r="703" spans="6:6" x14ac:dyDescent="0.25">
      <c r="F703" s="3"/>
    </row>
    <row r="704" spans="6:6" x14ac:dyDescent="0.25">
      <c r="F704" s="3"/>
    </row>
    <row r="705" spans="6:6" x14ac:dyDescent="0.25">
      <c r="F705" s="3"/>
    </row>
    <row r="706" spans="6:6" x14ac:dyDescent="0.25">
      <c r="F706" s="3"/>
    </row>
    <row r="707" spans="6:6" x14ac:dyDescent="0.25">
      <c r="F707" s="3"/>
    </row>
    <row r="708" spans="6:6" x14ac:dyDescent="0.25">
      <c r="F708" s="3"/>
    </row>
    <row r="709" spans="6:6" x14ac:dyDescent="0.25">
      <c r="F709" s="3"/>
    </row>
    <row r="710" spans="6:6" x14ac:dyDescent="0.25">
      <c r="F710" s="3"/>
    </row>
    <row r="711" spans="6:6" x14ac:dyDescent="0.25">
      <c r="F711" s="3"/>
    </row>
    <row r="712" spans="6:6" x14ac:dyDescent="0.25">
      <c r="F712" s="3"/>
    </row>
    <row r="713" spans="6:6" x14ac:dyDescent="0.25">
      <c r="F713" s="3"/>
    </row>
    <row r="714" spans="6:6" x14ac:dyDescent="0.25">
      <c r="F714" s="3"/>
    </row>
    <row r="715" spans="6:6" x14ac:dyDescent="0.25">
      <c r="F715" s="3"/>
    </row>
    <row r="716" spans="6:6" x14ac:dyDescent="0.25">
      <c r="F716" s="3"/>
    </row>
    <row r="717" spans="6:6" x14ac:dyDescent="0.25">
      <c r="F717" s="3"/>
    </row>
    <row r="718" spans="6:6" x14ac:dyDescent="0.25">
      <c r="F718" s="3"/>
    </row>
    <row r="719" spans="6:6" x14ac:dyDescent="0.25">
      <c r="F719" s="3"/>
    </row>
    <row r="720" spans="6:6" x14ac:dyDescent="0.25">
      <c r="F720" s="3"/>
    </row>
    <row r="721" spans="6:6" x14ac:dyDescent="0.25">
      <c r="F721" s="3"/>
    </row>
    <row r="722" spans="6:6" x14ac:dyDescent="0.25">
      <c r="F722" s="3"/>
    </row>
    <row r="723" spans="6:6" x14ac:dyDescent="0.25">
      <c r="F723" s="3"/>
    </row>
    <row r="724" spans="6:6" x14ac:dyDescent="0.25">
      <c r="F724" s="3"/>
    </row>
    <row r="725" spans="6:6" x14ac:dyDescent="0.25">
      <c r="F725" s="3"/>
    </row>
    <row r="726" spans="6:6" x14ac:dyDescent="0.25">
      <c r="F726" s="3"/>
    </row>
    <row r="727" spans="6:6" x14ac:dyDescent="0.25">
      <c r="F727" s="3"/>
    </row>
    <row r="728" spans="6:6" x14ac:dyDescent="0.25">
      <c r="F728" s="3"/>
    </row>
    <row r="729" spans="6:6" x14ac:dyDescent="0.25">
      <c r="F729" s="3"/>
    </row>
    <row r="730" spans="6:6" x14ac:dyDescent="0.25">
      <c r="F730" s="3"/>
    </row>
    <row r="731" spans="6:6" x14ac:dyDescent="0.25">
      <c r="F731" s="3"/>
    </row>
    <row r="732" spans="6:6" x14ac:dyDescent="0.25">
      <c r="F732" s="3"/>
    </row>
    <row r="733" spans="6:6" x14ac:dyDescent="0.25">
      <c r="F733" s="3"/>
    </row>
    <row r="734" spans="6:6" x14ac:dyDescent="0.25">
      <c r="F734" s="3"/>
    </row>
    <row r="735" spans="6:6" x14ac:dyDescent="0.25">
      <c r="F735" s="3"/>
    </row>
    <row r="736" spans="6:6" x14ac:dyDescent="0.25">
      <c r="F736" s="3"/>
    </row>
    <row r="737" spans="6:6" x14ac:dyDescent="0.25">
      <c r="F737" s="3"/>
    </row>
    <row r="738" spans="6:6" x14ac:dyDescent="0.25">
      <c r="F738" s="3"/>
    </row>
    <row r="739" spans="6:6" x14ac:dyDescent="0.25">
      <c r="F739" s="3"/>
    </row>
    <row r="740" spans="6:6" x14ac:dyDescent="0.25">
      <c r="F740" s="3"/>
    </row>
    <row r="741" spans="6:6" x14ac:dyDescent="0.25">
      <c r="F741" s="3"/>
    </row>
    <row r="742" spans="6:6" x14ac:dyDescent="0.25">
      <c r="F742" s="3"/>
    </row>
    <row r="743" spans="6:6" x14ac:dyDescent="0.25">
      <c r="F743" s="3"/>
    </row>
    <row r="744" spans="6:6" x14ac:dyDescent="0.25">
      <c r="F744" s="3"/>
    </row>
    <row r="745" spans="6:6" x14ac:dyDescent="0.25">
      <c r="F745" s="3"/>
    </row>
    <row r="746" spans="6:6" x14ac:dyDescent="0.25">
      <c r="F746" s="3"/>
    </row>
    <row r="747" spans="6:6" x14ac:dyDescent="0.25">
      <c r="F747" s="3"/>
    </row>
    <row r="748" spans="6:6" x14ac:dyDescent="0.25">
      <c r="F748" s="3"/>
    </row>
    <row r="749" spans="6:6" x14ac:dyDescent="0.25">
      <c r="F749" s="3"/>
    </row>
    <row r="750" spans="6:6" x14ac:dyDescent="0.25">
      <c r="F750" s="3"/>
    </row>
    <row r="751" spans="6:6" x14ac:dyDescent="0.25">
      <c r="F751" s="3"/>
    </row>
    <row r="752" spans="6:6" x14ac:dyDescent="0.25">
      <c r="F752" s="3"/>
    </row>
    <row r="753" spans="6:6" x14ac:dyDescent="0.25">
      <c r="F753" s="3"/>
    </row>
    <row r="754" spans="6:6" x14ac:dyDescent="0.25">
      <c r="F754" s="3"/>
    </row>
    <row r="755" spans="6:6" x14ac:dyDescent="0.25">
      <c r="F755" s="3"/>
    </row>
    <row r="756" spans="6:6" x14ac:dyDescent="0.25">
      <c r="F756" s="3"/>
    </row>
    <row r="757" spans="6:6" x14ac:dyDescent="0.25">
      <c r="F757" s="3"/>
    </row>
    <row r="758" spans="6:6" x14ac:dyDescent="0.25">
      <c r="F758" s="3"/>
    </row>
    <row r="759" spans="6:6" x14ac:dyDescent="0.25">
      <c r="F759" s="3"/>
    </row>
    <row r="760" spans="6:6" x14ac:dyDescent="0.25">
      <c r="F760" s="3"/>
    </row>
    <row r="761" spans="6:6" x14ac:dyDescent="0.25">
      <c r="F761" s="3"/>
    </row>
    <row r="762" spans="6:6" x14ac:dyDescent="0.25">
      <c r="F762" s="3"/>
    </row>
    <row r="763" spans="6:6" x14ac:dyDescent="0.25">
      <c r="F763" s="3"/>
    </row>
    <row r="764" spans="6:6" x14ac:dyDescent="0.25">
      <c r="F764" s="3"/>
    </row>
    <row r="765" spans="6:6" x14ac:dyDescent="0.25">
      <c r="F765" s="3"/>
    </row>
    <row r="766" spans="6:6" x14ac:dyDescent="0.25">
      <c r="F766" s="3"/>
    </row>
    <row r="767" spans="6:6" x14ac:dyDescent="0.25">
      <c r="F767" s="3"/>
    </row>
    <row r="768" spans="6:6" x14ac:dyDescent="0.25">
      <c r="F768" s="3"/>
    </row>
    <row r="769" spans="6:6" x14ac:dyDescent="0.25">
      <c r="F769" s="3"/>
    </row>
    <row r="770" spans="6:6" x14ac:dyDescent="0.25">
      <c r="F770" s="3"/>
    </row>
    <row r="771" spans="6:6" x14ac:dyDescent="0.25">
      <c r="F771" s="3"/>
    </row>
    <row r="772" spans="6:6" x14ac:dyDescent="0.25">
      <c r="F772" s="3"/>
    </row>
    <row r="773" spans="6:6" x14ac:dyDescent="0.25">
      <c r="F773" s="3"/>
    </row>
    <row r="774" spans="6:6" x14ac:dyDescent="0.25">
      <c r="F774" s="3"/>
    </row>
    <row r="775" spans="6:6" x14ac:dyDescent="0.25">
      <c r="F775" s="3"/>
    </row>
    <row r="776" spans="6:6" x14ac:dyDescent="0.25">
      <c r="F776" s="3"/>
    </row>
    <row r="777" spans="6:6" x14ac:dyDescent="0.25">
      <c r="F777" s="3"/>
    </row>
    <row r="778" spans="6:6" x14ac:dyDescent="0.25">
      <c r="F778" s="3"/>
    </row>
    <row r="779" spans="6:6" x14ac:dyDescent="0.25">
      <c r="F779" s="3"/>
    </row>
    <row r="780" spans="6:6" x14ac:dyDescent="0.25">
      <c r="F780" s="3"/>
    </row>
    <row r="781" spans="6:6" x14ac:dyDescent="0.25">
      <c r="F781" s="3"/>
    </row>
    <row r="782" spans="6:6" x14ac:dyDescent="0.25">
      <c r="F782" s="3"/>
    </row>
    <row r="783" spans="6:6" x14ac:dyDescent="0.25">
      <c r="F783" s="3"/>
    </row>
    <row r="784" spans="6:6" x14ac:dyDescent="0.25">
      <c r="F784" s="3"/>
    </row>
    <row r="785" spans="6:6" x14ac:dyDescent="0.25">
      <c r="F785" s="3"/>
    </row>
    <row r="786" spans="6:6" x14ac:dyDescent="0.25">
      <c r="F786" s="3"/>
    </row>
    <row r="787" spans="6:6" x14ac:dyDescent="0.25">
      <c r="F787" s="3"/>
    </row>
    <row r="788" spans="6:6" x14ac:dyDescent="0.25">
      <c r="F788" s="3"/>
    </row>
    <row r="789" spans="6:6" x14ac:dyDescent="0.25">
      <c r="F789" s="3"/>
    </row>
    <row r="790" spans="6:6" x14ac:dyDescent="0.25">
      <c r="F790" s="3"/>
    </row>
    <row r="791" spans="6:6" x14ac:dyDescent="0.25">
      <c r="F791" s="3"/>
    </row>
    <row r="792" spans="6:6" x14ac:dyDescent="0.25">
      <c r="F792" s="3"/>
    </row>
    <row r="793" spans="6:6" x14ac:dyDescent="0.25">
      <c r="F793" s="3"/>
    </row>
    <row r="794" spans="6:6" x14ac:dyDescent="0.25">
      <c r="F794" s="3"/>
    </row>
    <row r="795" spans="6:6" x14ac:dyDescent="0.25">
      <c r="F795" s="3"/>
    </row>
    <row r="796" spans="6:6" x14ac:dyDescent="0.25">
      <c r="F796" s="3"/>
    </row>
    <row r="797" spans="6:6" x14ac:dyDescent="0.25">
      <c r="F797" s="3"/>
    </row>
    <row r="798" spans="6:6" x14ac:dyDescent="0.25">
      <c r="F798" s="3"/>
    </row>
    <row r="799" spans="6:6" x14ac:dyDescent="0.25">
      <c r="F799" s="3"/>
    </row>
    <row r="800" spans="6:6" x14ac:dyDescent="0.25">
      <c r="F800" s="3"/>
    </row>
    <row r="801" spans="6:6" x14ac:dyDescent="0.25">
      <c r="F801" s="3"/>
    </row>
    <row r="802" spans="6:6" x14ac:dyDescent="0.25">
      <c r="F802" s="3"/>
    </row>
    <row r="803" spans="6:6" x14ac:dyDescent="0.25">
      <c r="F803" s="3"/>
    </row>
    <row r="804" spans="6:6" x14ac:dyDescent="0.25">
      <c r="F804" s="3"/>
    </row>
    <row r="805" spans="6:6" x14ac:dyDescent="0.25">
      <c r="F805" s="3"/>
    </row>
    <row r="806" spans="6:6" x14ac:dyDescent="0.25">
      <c r="F806" s="3"/>
    </row>
    <row r="807" spans="6:6" x14ac:dyDescent="0.25">
      <c r="F807" s="3"/>
    </row>
    <row r="808" spans="6:6" x14ac:dyDescent="0.25">
      <c r="F808" s="3"/>
    </row>
    <row r="809" spans="6:6" x14ac:dyDescent="0.25">
      <c r="F809" s="3"/>
    </row>
    <row r="810" spans="6:6" x14ac:dyDescent="0.25">
      <c r="F810" s="3"/>
    </row>
    <row r="811" spans="6:6" x14ac:dyDescent="0.25">
      <c r="F811" s="3"/>
    </row>
    <row r="812" spans="6:6" x14ac:dyDescent="0.25">
      <c r="F812" s="3"/>
    </row>
    <row r="813" spans="6:6" x14ac:dyDescent="0.25">
      <c r="F813" s="3"/>
    </row>
    <row r="814" spans="6:6" x14ac:dyDescent="0.25">
      <c r="F814" s="3"/>
    </row>
    <row r="815" spans="6:6" x14ac:dyDescent="0.25">
      <c r="F815" s="3"/>
    </row>
    <row r="816" spans="6:6" x14ac:dyDescent="0.25">
      <c r="F816" s="3"/>
    </row>
    <row r="817" spans="6:6" x14ac:dyDescent="0.25">
      <c r="F817" s="3"/>
    </row>
    <row r="818" spans="6:6" x14ac:dyDescent="0.25">
      <c r="F818" s="3"/>
    </row>
    <row r="819" spans="6:6" x14ac:dyDescent="0.25">
      <c r="F819" s="3"/>
    </row>
    <row r="820" spans="6:6" x14ac:dyDescent="0.25">
      <c r="F820" s="3"/>
    </row>
    <row r="821" spans="6:6" x14ac:dyDescent="0.25">
      <c r="F821" s="3"/>
    </row>
    <row r="822" spans="6:6" x14ac:dyDescent="0.25">
      <c r="F822" s="3"/>
    </row>
    <row r="823" spans="6:6" x14ac:dyDescent="0.25">
      <c r="F823" s="3"/>
    </row>
    <row r="824" spans="6:6" x14ac:dyDescent="0.25">
      <c r="F824" s="3"/>
    </row>
    <row r="825" spans="6:6" x14ac:dyDescent="0.25">
      <c r="F825" s="3"/>
    </row>
    <row r="826" spans="6:6" x14ac:dyDescent="0.25">
      <c r="F826" s="3"/>
    </row>
    <row r="827" spans="6:6" x14ac:dyDescent="0.25">
      <c r="F827" s="3"/>
    </row>
    <row r="828" spans="6:6" x14ac:dyDescent="0.25">
      <c r="F828" s="3"/>
    </row>
    <row r="829" spans="6:6" x14ac:dyDescent="0.25">
      <c r="F829" s="3"/>
    </row>
    <row r="830" spans="6:6" x14ac:dyDescent="0.25">
      <c r="F830" s="3"/>
    </row>
    <row r="831" spans="6:6" x14ac:dyDescent="0.25">
      <c r="F831" s="3"/>
    </row>
    <row r="832" spans="6:6" x14ac:dyDescent="0.25">
      <c r="F832" s="3"/>
    </row>
    <row r="833" spans="6:6" x14ac:dyDescent="0.25">
      <c r="F833" s="3"/>
    </row>
    <row r="834" spans="6:6" x14ac:dyDescent="0.25">
      <c r="F834" s="3"/>
    </row>
    <row r="835" spans="6:6" x14ac:dyDescent="0.25">
      <c r="F835" s="3"/>
    </row>
    <row r="836" spans="6:6" x14ac:dyDescent="0.25">
      <c r="F836" s="3"/>
    </row>
    <row r="837" spans="6:6" x14ac:dyDescent="0.25">
      <c r="F837" s="3"/>
    </row>
    <row r="838" spans="6:6" x14ac:dyDescent="0.25">
      <c r="F838" s="3"/>
    </row>
    <row r="839" spans="6:6" x14ac:dyDescent="0.25">
      <c r="F839" s="3"/>
    </row>
    <row r="840" spans="6:6" x14ac:dyDescent="0.25">
      <c r="F840" s="3"/>
    </row>
    <row r="841" spans="6:6" x14ac:dyDescent="0.25">
      <c r="F841" s="3"/>
    </row>
    <row r="842" spans="6:6" x14ac:dyDescent="0.25">
      <c r="F842" s="3"/>
    </row>
    <row r="843" spans="6:6" x14ac:dyDescent="0.25">
      <c r="F843" s="3"/>
    </row>
    <row r="844" spans="6:6" x14ac:dyDescent="0.25">
      <c r="F844" s="3"/>
    </row>
    <row r="845" spans="6:6" x14ac:dyDescent="0.25">
      <c r="F845" s="3"/>
    </row>
    <row r="846" spans="6:6" x14ac:dyDescent="0.25">
      <c r="F846" s="3"/>
    </row>
    <row r="847" spans="6:6" x14ac:dyDescent="0.25">
      <c r="F847" s="3"/>
    </row>
    <row r="848" spans="6:6" x14ac:dyDescent="0.25">
      <c r="F848" s="3"/>
    </row>
    <row r="849" spans="6:6" x14ac:dyDescent="0.25">
      <c r="F849" s="3"/>
    </row>
    <row r="850" spans="6:6" x14ac:dyDescent="0.25">
      <c r="F850" s="3"/>
    </row>
    <row r="851" spans="6:6" x14ac:dyDescent="0.25">
      <c r="F851" s="3"/>
    </row>
    <row r="852" spans="6:6" x14ac:dyDescent="0.25">
      <c r="F852" s="3"/>
    </row>
    <row r="853" spans="6:6" x14ac:dyDescent="0.25">
      <c r="F853" s="3"/>
    </row>
    <row r="854" spans="6:6" x14ac:dyDescent="0.25">
      <c r="F854" s="3"/>
    </row>
    <row r="855" spans="6:6" x14ac:dyDescent="0.25">
      <c r="F855" s="3"/>
    </row>
    <row r="856" spans="6:6" x14ac:dyDescent="0.25">
      <c r="F856" s="3"/>
    </row>
    <row r="857" spans="6:6" x14ac:dyDescent="0.25">
      <c r="F857" s="3"/>
    </row>
    <row r="858" spans="6:6" x14ac:dyDescent="0.25">
      <c r="F858" s="3"/>
    </row>
    <row r="859" spans="6:6" x14ac:dyDescent="0.25">
      <c r="F859" s="3"/>
    </row>
    <row r="860" spans="6:6" x14ac:dyDescent="0.25">
      <c r="F860" s="3"/>
    </row>
    <row r="861" spans="6:6" x14ac:dyDescent="0.25">
      <c r="F861" s="3"/>
    </row>
    <row r="862" spans="6:6" x14ac:dyDescent="0.25">
      <c r="F862" s="3"/>
    </row>
    <row r="863" spans="6:6" x14ac:dyDescent="0.25">
      <c r="F863" s="3"/>
    </row>
    <row r="864" spans="6:6" x14ac:dyDescent="0.25">
      <c r="F864" s="3"/>
    </row>
    <row r="865" spans="6:6" x14ac:dyDescent="0.25">
      <c r="F865" s="3"/>
    </row>
    <row r="866" spans="6:6" x14ac:dyDescent="0.25">
      <c r="F866" s="3"/>
    </row>
    <row r="867" spans="6:6" x14ac:dyDescent="0.25">
      <c r="F867" s="3"/>
    </row>
    <row r="868" spans="6:6" x14ac:dyDescent="0.25">
      <c r="F868" s="3"/>
    </row>
    <row r="869" spans="6:6" x14ac:dyDescent="0.25">
      <c r="F869" s="3"/>
    </row>
    <row r="870" spans="6:6" x14ac:dyDescent="0.25">
      <c r="F870" s="3"/>
    </row>
    <row r="871" spans="6:6" x14ac:dyDescent="0.25">
      <c r="F871" s="3"/>
    </row>
    <row r="872" spans="6:6" x14ac:dyDescent="0.25">
      <c r="F872" s="3"/>
    </row>
    <row r="873" spans="6:6" x14ac:dyDescent="0.25">
      <c r="F873" s="3"/>
    </row>
    <row r="874" spans="6:6" x14ac:dyDescent="0.25">
      <c r="F874" s="3"/>
    </row>
    <row r="875" spans="6:6" x14ac:dyDescent="0.25">
      <c r="F875" s="3"/>
    </row>
    <row r="876" spans="6:6" x14ac:dyDescent="0.25">
      <c r="F876" s="3"/>
    </row>
    <row r="877" spans="6:6" x14ac:dyDescent="0.25">
      <c r="F877" s="3"/>
    </row>
    <row r="878" spans="6:6" x14ac:dyDescent="0.25">
      <c r="F878" s="3"/>
    </row>
    <row r="879" spans="6:6" x14ac:dyDescent="0.25">
      <c r="F879" s="3"/>
    </row>
    <row r="880" spans="6:6" x14ac:dyDescent="0.25">
      <c r="F880" s="3"/>
    </row>
    <row r="881" spans="6:6" x14ac:dyDescent="0.25">
      <c r="F881" s="3"/>
    </row>
    <row r="882" spans="6:6" x14ac:dyDescent="0.25">
      <c r="F882" s="3"/>
    </row>
    <row r="883" spans="6:6" x14ac:dyDescent="0.25">
      <c r="F883" s="3"/>
    </row>
    <row r="884" spans="6:6" x14ac:dyDescent="0.25">
      <c r="F884" s="3"/>
    </row>
    <row r="885" spans="6:6" x14ac:dyDescent="0.25">
      <c r="F885" s="3"/>
    </row>
    <row r="886" spans="6:6" x14ac:dyDescent="0.25">
      <c r="F886" s="3"/>
    </row>
    <row r="887" spans="6:6" x14ac:dyDescent="0.25">
      <c r="F887" s="3"/>
    </row>
    <row r="888" spans="6:6" x14ac:dyDescent="0.25">
      <c r="F888" s="3"/>
    </row>
    <row r="889" spans="6:6" x14ac:dyDescent="0.25">
      <c r="F889" s="3"/>
    </row>
    <row r="890" spans="6:6" x14ac:dyDescent="0.25">
      <c r="F890" s="3"/>
    </row>
    <row r="891" spans="6:6" x14ac:dyDescent="0.25">
      <c r="F891" s="3"/>
    </row>
    <row r="892" spans="6:6" x14ac:dyDescent="0.25">
      <c r="F892" s="3"/>
    </row>
    <row r="893" spans="6:6" x14ac:dyDescent="0.25">
      <c r="F893" s="3"/>
    </row>
    <row r="894" spans="6:6" x14ac:dyDescent="0.25">
      <c r="F894" s="3"/>
    </row>
    <row r="895" spans="6:6" x14ac:dyDescent="0.25">
      <c r="F895" s="3"/>
    </row>
    <row r="896" spans="6:6" x14ac:dyDescent="0.25">
      <c r="F896" s="3"/>
    </row>
    <row r="897" spans="6:6" x14ac:dyDescent="0.25">
      <c r="F897" s="3"/>
    </row>
    <row r="898" spans="6:6" x14ac:dyDescent="0.25">
      <c r="F898" s="3"/>
    </row>
    <row r="899" spans="6:6" x14ac:dyDescent="0.25">
      <c r="F899" s="3"/>
    </row>
    <row r="900" spans="6:6" x14ac:dyDescent="0.25">
      <c r="F900" s="3"/>
    </row>
    <row r="901" spans="6:6" x14ac:dyDescent="0.25">
      <c r="F901" s="3"/>
    </row>
    <row r="902" spans="6:6" x14ac:dyDescent="0.25">
      <c r="F902" s="3"/>
    </row>
    <row r="903" spans="6:6" x14ac:dyDescent="0.25">
      <c r="F903" s="3"/>
    </row>
    <row r="904" spans="6:6" x14ac:dyDescent="0.25">
      <c r="F904" s="3"/>
    </row>
    <row r="905" spans="6:6" x14ac:dyDescent="0.25">
      <c r="F905" s="3"/>
    </row>
    <row r="906" spans="6:6" x14ac:dyDescent="0.25">
      <c r="F906" s="3"/>
    </row>
    <row r="907" spans="6:6" x14ac:dyDescent="0.25">
      <c r="F907" s="3"/>
    </row>
    <row r="908" spans="6:6" x14ac:dyDescent="0.25">
      <c r="F908" s="3"/>
    </row>
    <row r="909" spans="6:6" x14ac:dyDescent="0.25">
      <c r="F909" s="3"/>
    </row>
    <row r="910" spans="6:6" x14ac:dyDescent="0.25">
      <c r="F910" s="3"/>
    </row>
    <row r="911" spans="6:6" x14ac:dyDescent="0.25">
      <c r="F911" s="3"/>
    </row>
    <row r="912" spans="6:6" x14ac:dyDescent="0.25">
      <c r="F912" s="3"/>
    </row>
    <row r="913" spans="6:6" x14ac:dyDescent="0.25">
      <c r="F913" s="3"/>
    </row>
    <row r="914" spans="6:6" x14ac:dyDescent="0.25">
      <c r="F914" s="3"/>
    </row>
    <row r="915" spans="6:6" x14ac:dyDescent="0.25">
      <c r="F915" s="3"/>
    </row>
    <row r="916" spans="6:6" x14ac:dyDescent="0.25">
      <c r="F916" s="3"/>
    </row>
    <row r="917" spans="6:6" x14ac:dyDescent="0.25">
      <c r="F917" s="3"/>
    </row>
    <row r="918" spans="6:6" x14ac:dyDescent="0.25">
      <c r="F918" s="3"/>
    </row>
    <row r="919" spans="6:6" x14ac:dyDescent="0.25">
      <c r="F919" s="3"/>
    </row>
    <row r="920" spans="6:6" x14ac:dyDescent="0.25">
      <c r="F920" s="3"/>
    </row>
    <row r="921" spans="6:6" x14ac:dyDescent="0.25">
      <c r="F921" s="3"/>
    </row>
    <row r="922" spans="6:6" x14ac:dyDescent="0.25">
      <c r="F922" s="3"/>
    </row>
    <row r="923" spans="6:6" x14ac:dyDescent="0.25">
      <c r="F923" s="3"/>
    </row>
    <row r="924" spans="6:6" x14ac:dyDescent="0.25">
      <c r="F924" s="3"/>
    </row>
    <row r="925" spans="6:6" x14ac:dyDescent="0.25">
      <c r="F925" s="3"/>
    </row>
    <row r="926" spans="6:6" x14ac:dyDescent="0.25">
      <c r="F926" s="3"/>
    </row>
    <row r="927" spans="6:6" x14ac:dyDescent="0.25">
      <c r="F927" s="3"/>
    </row>
    <row r="928" spans="6:6" x14ac:dyDescent="0.25">
      <c r="F928" s="3"/>
    </row>
    <row r="929" spans="6:6" x14ac:dyDescent="0.25">
      <c r="F929" s="3"/>
    </row>
    <row r="930" spans="6:6" x14ac:dyDescent="0.25">
      <c r="F930" s="3"/>
    </row>
    <row r="931" spans="6:6" x14ac:dyDescent="0.25">
      <c r="F931" s="3"/>
    </row>
    <row r="932" spans="6:6" x14ac:dyDescent="0.25">
      <c r="F932" s="3"/>
    </row>
    <row r="933" spans="6:6" x14ac:dyDescent="0.25">
      <c r="F933" s="3"/>
    </row>
    <row r="934" spans="6:6" x14ac:dyDescent="0.25">
      <c r="F934" s="3"/>
    </row>
    <row r="935" spans="6:6" x14ac:dyDescent="0.25">
      <c r="F935" s="3"/>
    </row>
    <row r="936" spans="6:6" x14ac:dyDescent="0.25">
      <c r="F936" s="3"/>
    </row>
    <row r="937" spans="6:6" x14ac:dyDescent="0.25">
      <c r="F937" s="3"/>
    </row>
    <row r="938" spans="6:6" x14ac:dyDescent="0.25">
      <c r="F938" s="3"/>
    </row>
    <row r="939" spans="6:6" x14ac:dyDescent="0.25">
      <c r="F939" s="3"/>
    </row>
    <row r="940" spans="6:6" x14ac:dyDescent="0.25">
      <c r="F940" s="3"/>
    </row>
    <row r="941" spans="6:6" x14ac:dyDescent="0.25">
      <c r="F941" s="3"/>
    </row>
    <row r="942" spans="6:6" x14ac:dyDescent="0.25">
      <c r="F942" s="3"/>
    </row>
    <row r="943" spans="6:6" x14ac:dyDescent="0.25">
      <c r="F943" s="3"/>
    </row>
    <row r="944" spans="6:6" x14ac:dyDescent="0.25">
      <c r="F944" s="3"/>
    </row>
    <row r="945" spans="6:6" x14ac:dyDescent="0.25">
      <c r="F945" s="3"/>
    </row>
    <row r="946" spans="6:6" x14ac:dyDescent="0.25">
      <c r="F946" s="3"/>
    </row>
    <row r="947" spans="6:6" x14ac:dyDescent="0.25">
      <c r="F947" s="3"/>
    </row>
    <row r="948" spans="6:6" x14ac:dyDescent="0.25">
      <c r="F948" s="3"/>
    </row>
    <row r="949" spans="6:6" x14ac:dyDescent="0.25">
      <c r="F949" s="3"/>
    </row>
    <row r="950" spans="6:6" x14ac:dyDescent="0.25">
      <c r="F950" s="3"/>
    </row>
    <row r="951" spans="6:6" x14ac:dyDescent="0.25">
      <c r="F951" s="3"/>
    </row>
    <row r="952" spans="6:6" x14ac:dyDescent="0.25">
      <c r="F952" s="3"/>
    </row>
    <row r="953" spans="6:6" x14ac:dyDescent="0.25">
      <c r="F953" s="3"/>
    </row>
    <row r="954" spans="6:6" x14ac:dyDescent="0.25">
      <c r="F954" s="3"/>
    </row>
    <row r="955" spans="6:6" x14ac:dyDescent="0.25">
      <c r="F955" s="3"/>
    </row>
    <row r="956" spans="6:6" x14ac:dyDescent="0.25">
      <c r="F956" s="3"/>
    </row>
    <row r="957" spans="6:6" x14ac:dyDescent="0.25">
      <c r="F957" s="3"/>
    </row>
    <row r="958" spans="6:6" x14ac:dyDescent="0.25">
      <c r="F958" s="3"/>
    </row>
    <row r="959" spans="6:6" x14ac:dyDescent="0.25">
      <c r="F959" s="3"/>
    </row>
    <row r="960" spans="6:6" x14ac:dyDescent="0.25">
      <c r="F960" s="3"/>
    </row>
    <row r="961" spans="6:6" x14ac:dyDescent="0.25">
      <c r="F961" s="3"/>
    </row>
    <row r="962" spans="6:6" x14ac:dyDescent="0.25">
      <c r="F962" s="3"/>
    </row>
    <row r="963" spans="6:6" x14ac:dyDescent="0.25">
      <c r="F963" s="3"/>
    </row>
    <row r="964" spans="6:6" x14ac:dyDescent="0.25">
      <c r="F964" s="3"/>
    </row>
    <row r="965" spans="6:6" x14ac:dyDescent="0.25">
      <c r="F965" s="3"/>
    </row>
    <row r="966" spans="6:6" x14ac:dyDescent="0.25">
      <c r="F966" s="3"/>
    </row>
    <row r="967" spans="6:6" x14ac:dyDescent="0.25">
      <c r="F967" s="3"/>
    </row>
    <row r="968" spans="6:6" x14ac:dyDescent="0.25">
      <c r="F968" s="3"/>
    </row>
    <row r="969" spans="6:6" x14ac:dyDescent="0.25">
      <c r="F969" s="3"/>
    </row>
    <row r="970" spans="6:6" x14ac:dyDescent="0.25">
      <c r="F970" s="3"/>
    </row>
    <row r="971" spans="6:6" x14ac:dyDescent="0.25">
      <c r="F971" s="3"/>
    </row>
    <row r="972" spans="6:6" x14ac:dyDescent="0.25">
      <c r="F972" s="3"/>
    </row>
    <row r="973" spans="6:6" x14ac:dyDescent="0.25">
      <c r="F973" s="3"/>
    </row>
    <row r="974" spans="6:6" x14ac:dyDescent="0.25">
      <c r="F974" s="3"/>
    </row>
    <row r="975" spans="6:6" x14ac:dyDescent="0.25">
      <c r="F975" s="3"/>
    </row>
    <row r="976" spans="6:6" x14ac:dyDescent="0.25">
      <c r="F976" s="3"/>
    </row>
    <row r="977" spans="6:6" x14ac:dyDescent="0.25">
      <c r="F977" s="3"/>
    </row>
    <row r="978" spans="6:6" x14ac:dyDescent="0.25">
      <c r="F978" s="3"/>
    </row>
    <row r="979" spans="6:6" x14ac:dyDescent="0.25">
      <c r="F979" s="3"/>
    </row>
    <row r="980" spans="6:6" x14ac:dyDescent="0.25">
      <c r="F980" s="3"/>
    </row>
    <row r="981" spans="6:6" x14ac:dyDescent="0.25">
      <c r="F981" s="3"/>
    </row>
    <row r="982" spans="6:6" x14ac:dyDescent="0.25">
      <c r="F982" s="3"/>
    </row>
    <row r="983" spans="6:6" x14ac:dyDescent="0.25">
      <c r="F983" s="3"/>
    </row>
    <row r="984" spans="6:6" x14ac:dyDescent="0.25">
      <c r="F984" s="3"/>
    </row>
    <row r="985" spans="6:6" x14ac:dyDescent="0.25">
      <c r="F985" s="3"/>
    </row>
    <row r="986" spans="6:6" x14ac:dyDescent="0.25">
      <c r="F986" s="3"/>
    </row>
    <row r="987" spans="6:6" x14ac:dyDescent="0.25">
      <c r="F987" s="3"/>
    </row>
    <row r="988" spans="6:6" x14ac:dyDescent="0.25">
      <c r="F988" s="3"/>
    </row>
    <row r="989" spans="6:6" x14ac:dyDescent="0.25">
      <c r="F989" s="3"/>
    </row>
    <row r="990" spans="6:6" x14ac:dyDescent="0.25">
      <c r="F990" s="3"/>
    </row>
    <row r="991" spans="6:6" x14ac:dyDescent="0.25">
      <c r="F991" s="3"/>
    </row>
    <row r="992" spans="6:6" x14ac:dyDescent="0.25">
      <c r="F992" s="3"/>
    </row>
    <row r="993" spans="6:6" x14ac:dyDescent="0.25">
      <c r="F993" s="3"/>
    </row>
    <row r="994" spans="6:6" x14ac:dyDescent="0.25">
      <c r="F994" s="3"/>
    </row>
    <row r="995" spans="6:6" x14ac:dyDescent="0.25">
      <c r="F995" s="3"/>
    </row>
    <row r="996" spans="6:6" x14ac:dyDescent="0.25">
      <c r="F996" s="3"/>
    </row>
    <row r="997" spans="6:6" x14ac:dyDescent="0.25">
      <c r="F997" s="3"/>
    </row>
    <row r="998" spans="6:6" x14ac:dyDescent="0.25">
      <c r="F998" s="3"/>
    </row>
    <row r="999" spans="6:6" x14ac:dyDescent="0.25">
      <c r="F999" s="3"/>
    </row>
    <row r="1000" spans="6:6" x14ac:dyDescent="0.25">
      <c r="F1000" s="3"/>
    </row>
    <row r="1001" spans="6:6" x14ac:dyDescent="0.25">
      <c r="F1001" s="3"/>
    </row>
    <row r="1002" spans="6:6" x14ac:dyDescent="0.25">
      <c r="F1002" s="3"/>
    </row>
    <row r="1003" spans="6:6" x14ac:dyDescent="0.25">
      <c r="F1003" s="3"/>
    </row>
    <row r="1004" spans="6:6" x14ac:dyDescent="0.25">
      <c r="F1004" s="3"/>
    </row>
    <row r="1005" spans="6:6" x14ac:dyDescent="0.25">
      <c r="F1005" s="3"/>
    </row>
    <row r="1006" spans="6:6" x14ac:dyDescent="0.25">
      <c r="F1006" s="3"/>
    </row>
    <row r="1007" spans="6:6" x14ac:dyDescent="0.25">
      <c r="F1007" s="3"/>
    </row>
    <row r="1008" spans="6:6" x14ac:dyDescent="0.25">
      <c r="F1008" s="3"/>
    </row>
    <row r="1009" spans="6:6" x14ac:dyDescent="0.25">
      <c r="F1009" s="3"/>
    </row>
    <row r="1010" spans="6:6" x14ac:dyDescent="0.25">
      <c r="F1010" s="3"/>
    </row>
    <row r="1011" spans="6:6" x14ac:dyDescent="0.25">
      <c r="F1011" s="3"/>
    </row>
    <row r="1012" spans="6:6" x14ac:dyDescent="0.25">
      <c r="F1012" s="3"/>
    </row>
    <row r="1013" spans="6:6" x14ac:dyDescent="0.25">
      <c r="F1013" s="3"/>
    </row>
    <row r="1014" spans="6:6" x14ac:dyDescent="0.25">
      <c r="F1014" s="3"/>
    </row>
    <row r="1015" spans="6:6" x14ac:dyDescent="0.25">
      <c r="F1015" s="3"/>
    </row>
    <row r="1016" spans="6:6" x14ac:dyDescent="0.25">
      <c r="F1016" s="3"/>
    </row>
    <row r="1017" spans="6:6" x14ac:dyDescent="0.25">
      <c r="F1017" s="3"/>
    </row>
    <row r="1018" spans="6:6" x14ac:dyDescent="0.25">
      <c r="F1018" s="3"/>
    </row>
    <row r="1019" spans="6:6" x14ac:dyDescent="0.25">
      <c r="F1019" s="3"/>
    </row>
    <row r="1020" spans="6:6" x14ac:dyDescent="0.25">
      <c r="F1020" s="3"/>
    </row>
    <row r="1021" spans="6:6" x14ac:dyDescent="0.25">
      <c r="F1021" s="3"/>
    </row>
    <row r="1022" spans="6:6" x14ac:dyDescent="0.25">
      <c r="F1022" s="3"/>
    </row>
    <row r="1023" spans="6:6" x14ac:dyDescent="0.25">
      <c r="F1023" s="3"/>
    </row>
    <row r="1024" spans="6:6" x14ac:dyDescent="0.25">
      <c r="F1024" s="3"/>
    </row>
    <row r="1025" spans="6:6" x14ac:dyDescent="0.25">
      <c r="F1025" s="3"/>
    </row>
    <row r="1026" spans="6:6" x14ac:dyDescent="0.25">
      <c r="F1026" s="3"/>
    </row>
    <row r="1027" spans="6:6" x14ac:dyDescent="0.25">
      <c r="F1027" s="3"/>
    </row>
    <row r="1028" spans="6:6" x14ac:dyDescent="0.25">
      <c r="F1028" s="3"/>
    </row>
    <row r="1029" spans="6:6" x14ac:dyDescent="0.25">
      <c r="F1029" s="3"/>
    </row>
    <row r="1030" spans="6:6" x14ac:dyDescent="0.25">
      <c r="F1030" s="3"/>
    </row>
    <row r="1031" spans="6:6" x14ac:dyDescent="0.25">
      <c r="F1031" s="3"/>
    </row>
    <row r="1032" spans="6:6" x14ac:dyDescent="0.25">
      <c r="F1032" s="3"/>
    </row>
    <row r="1033" spans="6:6" x14ac:dyDescent="0.25">
      <c r="F1033" s="3"/>
    </row>
    <row r="1034" spans="6:6" x14ac:dyDescent="0.25">
      <c r="F1034" s="3"/>
    </row>
    <row r="1035" spans="6:6" x14ac:dyDescent="0.25">
      <c r="F1035" s="3"/>
    </row>
    <row r="1036" spans="6:6" x14ac:dyDescent="0.25">
      <c r="F1036" s="3"/>
    </row>
    <row r="1037" spans="6:6" x14ac:dyDescent="0.25">
      <c r="F1037" s="3"/>
    </row>
    <row r="1038" spans="6:6" x14ac:dyDescent="0.25">
      <c r="F1038" s="3"/>
    </row>
    <row r="1039" spans="6:6" x14ac:dyDescent="0.25">
      <c r="F1039" s="3"/>
    </row>
    <row r="1040" spans="6:6" x14ac:dyDescent="0.25">
      <c r="F1040" s="3"/>
    </row>
    <row r="1041" spans="6:6" x14ac:dyDescent="0.25">
      <c r="F1041" s="3"/>
    </row>
    <row r="1042" spans="6:6" x14ac:dyDescent="0.25">
      <c r="F1042" s="3"/>
    </row>
    <row r="1043" spans="6:6" x14ac:dyDescent="0.25">
      <c r="F1043" s="3"/>
    </row>
    <row r="1044" spans="6:6" x14ac:dyDescent="0.25">
      <c r="F1044" s="3"/>
    </row>
    <row r="1045" spans="6:6" x14ac:dyDescent="0.25">
      <c r="F1045" s="3"/>
    </row>
    <row r="1046" spans="6:6" x14ac:dyDescent="0.25">
      <c r="F1046" s="3"/>
    </row>
    <row r="1047" spans="6:6" x14ac:dyDescent="0.25">
      <c r="F1047" s="3"/>
    </row>
    <row r="1048" spans="6:6" x14ac:dyDescent="0.25">
      <c r="F1048" s="3"/>
    </row>
    <row r="1049" spans="6:6" x14ac:dyDescent="0.25">
      <c r="F1049" s="3"/>
    </row>
    <row r="1050" spans="6:6" x14ac:dyDescent="0.25">
      <c r="F1050" s="3"/>
    </row>
    <row r="1051" spans="6:6" x14ac:dyDescent="0.25">
      <c r="F1051" s="3"/>
    </row>
    <row r="1052" spans="6:6" x14ac:dyDescent="0.25">
      <c r="F1052" s="3"/>
    </row>
    <row r="1053" spans="6:6" x14ac:dyDescent="0.25">
      <c r="F1053" s="3"/>
    </row>
    <row r="1054" spans="6:6" x14ac:dyDescent="0.25">
      <c r="F1054" s="3"/>
    </row>
    <row r="1055" spans="6:6" x14ac:dyDescent="0.25">
      <c r="F1055" s="3"/>
    </row>
    <row r="1056" spans="6:6" x14ac:dyDescent="0.25">
      <c r="F1056" s="3"/>
    </row>
    <row r="1057" spans="6:6" x14ac:dyDescent="0.25">
      <c r="F1057" s="3"/>
    </row>
    <row r="1058" spans="6:6" x14ac:dyDescent="0.25">
      <c r="F1058" s="3"/>
    </row>
    <row r="1059" spans="6:6" x14ac:dyDescent="0.25">
      <c r="F1059" s="3"/>
    </row>
    <row r="1060" spans="6:6" x14ac:dyDescent="0.25">
      <c r="F1060" s="3"/>
    </row>
    <row r="1061" spans="6:6" x14ac:dyDescent="0.25">
      <c r="F1061" s="3"/>
    </row>
    <row r="1062" spans="6:6" x14ac:dyDescent="0.25">
      <c r="F1062" s="3"/>
    </row>
    <row r="1063" spans="6:6" x14ac:dyDescent="0.25">
      <c r="F1063" s="3"/>
    </row>
    <row r="1064" spans="6:6" x14ac:dyDescent="0.25">
      <c r="F1064" s="3"/>
    </row>
    <row r="1065" spans="6:6" x14ac:dyDescent="0.25">
      <c r="F1065" s="3"/>
    </row>
    <row r="1066" spans="6:6" x14ac:dyDescent="0.25">
      <c r="F1066" s="3"/>
    </row>
    <row r="1067" spans="6:6" x14ac:dyDescent="0.25">
      <c r="F1067" s="3"/>
    </row>
    <row r="1068" spans="6:6" x14ac:dyDescent="0.25">
      <c r="F1068" s="3"/>
    </row>
    <row r="1069" spans="6:6" x14ac:dyDescent="0.25">
      <c r="F1069" s="3"/>
    </row>
    <row r="1070" spans="6:6" x14ac:dyDescent="0.25">
      <c r="F1070" s="3"/>
    </row>
    <row r="1071" spans="6:6" x14ac:dyDescent="0.25">
      <c r="F1071" s="3"/>
    </row>
    <row r="1072" spans="6:6" x14ac:dyDescent="0.25">
      <c r="F1072" s="3"/>
    </row>
    <row r="1073" spans="6:6" x14ac:dyDescent="0.25">
      <c r="F1073" s="3"/>
    </row>
    <row r="1074" spans="6:6" x14ac:dyDescent="0.25">
      <c r="F1074" s="3"/>
    </row>
    <row r="1075" spans="6:6" x14ac:dyDescent="0.25">
      <c r="F1075" s="3"/>
    </row>
    <row r="1076" spans="6:6" x14ac:dyDescent="0.25">
      <c r="F1076" s="3"/>
    </row>
    <row r="1077" spans="6:6" x14ac:dyDescent="0.25">
      <c r="F1077" s="3"/>
    </row>
    <row r="1078" spans="6:6" x14ac:dyDescent="0.25">
      <c r="F1078" s="3"/>
    </row>
    <row r="1079" spans="6:6" x14ac:dyDescent="0.25">
      <c r="F1079" s="3"/>
    </row>
    <row r="1080" spans="6:6" x14ac:dyDescent="0.25">
      <c r="F1080" s="3"/>
    </row>
    <row r="1081" spans="6:6" x14ac:dyDescent="0.25">
      <c r="F1081" s="3"/>
    </row>
    <row r="1082" spans="6:6" x14ac:dyDescent="0.25">
      <c r="F1082" s="3"/>
    </row>
    <row r="1083" spans="6:6" x14ac:dyDescent="0.25">
      <c r="F1083" s="3"/>
    </row>
    <row r="1084" spans="6:6" x14ac:dyDescent="0.25">
      <c r="F1084" s="3"/>
    </row>
    <row r="1085" spans="6:6" x14ac:dyDescent="0.25">
      <c r="F1085" s="3"/>
    </row>
    <row r="1086" spans="6:6" x14ac:dyDescent="0.25">
      <c r="F1086" s="3"/>
    </row>
    <row r="1087" spans="6:6" x14ac:dyDescent="0.25">
      <c r="F1087" s="3"/>
    </row>
    <row r="1088" spans="6:6" x14ac:dyDescent="0.25">
      <c r="F1088" s="3"/>
    </row>
    <row r="1089" spans="6:6" x14ac:dyDescent="0.25">
      <c r="F1089" s="3"/>
    </row>
    <row r="1090" spans="6:6" x14ac:dyDescent="0.25">
      <c r="F1090" s="3"/>
    </row>
    <row r="1091" spans="6:6" x14ac:dyDescent="0.25">
      <c r="F1091" s="3"/>
    </row>
    <row r="1092" spans="6:6" x14ac:dyDescent="0.25">
      <c r="F1092" s="3"/>
    </row>
    <row r="1093" spans="6:6" x14ac:dyDescent="0.25">
      <c r="F1093" s="3"/>
    </row>
    <row r="1094" spans="6:6" x14ac:dyDescent="0.25">
      <c r="F1094" s="3"/>
    </row>
    <row r="1095" spans="6:6" x14ac:dyDescent="0.25">
      <c r="F1095" s="3"/>
    </row>
    <row r="1096" spans="6:6" x14ac:dyDescent="0.25">
      <c r="F1096" s="3"/>
    </row>
    <row r="1097" spans="6:6" x14ac:dyDescent="0.25">
      <c r="F1097" s="3"/>
    </row>
    <row r="1098" spans="6:6" x14ac:dyDescent="0.25">
      <c r="F1098" s="3"/>
    </row>
    <row r="1099" spans="6:6" x14ac:dyDescent="0.25">
      <c r="F1099" s="3"/>
    </row>
    <row r="1100" spans="6:6" x14ac:dyDescent="0.25">
      <c r="F1100" s="3"/>
    </row>
    <row r="1101" spans="6:6" x14ac:dyDescent="0.25">
      <c r="F1101" s="3"/>
    </row>
    <row r="1102" spans="6:6" x14ac:dyDescent="0.25">
      <c r="F1102" s="3"/>
    </row>
    <row r="1103" spans="6:6" x14ac:dyDescent="0.25">
      <c r="F1103" s="3"/>
    </row>
    <row r="1104" spans="6:6" x14ac:dyDescent="0.25">
      <c r="F1104" s="3"/>
    </row>
    <row r="1105" spans="6:6" x14ac:dyDescent="0.25">
      <c r="F1105" s="3"/>
    </row>
    <row r="1106" spans="6:6" x14ac:dyDescent="0.25">
      <c r="F1106" s="3"/>
    </row>
    <row r="1107" spans="6:6" x14ac:dyDescent="0.25">
      <c r="F1107" s="3"/>
    </row>
    <row r="1108" spans="6:6" x14ac:dyDescent="0.25">
      <c r="F1108" s="3"/>
    </row>
    <row r="1109" spans="6:6" x14ac:dyDescent="0.25">
      <c r="F1109" s="3"/>
    </row>
    <row r="1110" spans="6:6" x14ac:dyDescent="0.25">
      <c r="F1110" s="3"/>
    </row>
    <row r="1111" spans="6:6" x14ac:dyDescent="0.25">
      <c r="F1111" s="3"/>
    </row>
    <row r="1112" spans="6:6" x14ac:dyDescent="0.25">
      <c r="F1112" s="3"/>
    </row>
    <row r="1113" spans="6:6" x14ac:dyDescent="0.25">
      <c r="F1113" s="3"/>
    </row>
    <row r="1114" spans="6:6" x14ac:dyDescent="0.25">
      <c r="F1114" s="3"/>
    </row>
    <row r="1115" spans="6:6" x14ac:dyDescent="0.25">
      <c r="F1115" s="3"/>
    </row>
    <row r="1116" spans="6:6" x14ac:dyDescent="0.25">
      <c r="F1116" s="3"/>
    </row>
    <row r="1117" spans="6:6" x14ac:dyDescent="0.25">
      <c r="F1117" s="3"/>
    </row>
    <row r="1118" spans="6:6" x14ac:dyDescent="0.25">
      <c r="F1118" s="3"/>
    </row>
    <row r="1119" spans="6:6" x14ac:dyDescent="0.25">
      <c r="F1119" s="3"/>
    </row>
    <row r="1120" spans="6:6" x14ac:dyDescent="0.25">
      <c r="F1120" s="3"/>
    </row>
    <row r="1121" spans="6:6" x14ac:dyDescent="0.25">
      <c r="F1121" s="3"/>
    </row>
    <row r="1122" spans="6:6" x14ac:dyDescent="0.25">
      <c r="F1122" s="3"/>
    </row>
    <row r="1123" spans="6:6" x14ac:dyDescent="0.25">
      <c r="F1123" s="3"/>
    </row>
    <row r="1124" spans="6:6" x14ac:dyDescent="0.25">
      <c r="F1124" s="3"/>
    </row>
    <row r="1125" spans="6:6" x14ac:dyDescent="0.25">
      <c r="F1125" s="3"/>
    </row>
    <row r="1126" spans="6:6" x14ac:dyDescent="0.25">
      <c r="F1126" s="3"/>
    </row>
    <row r="1127" spans="6:6" x14ac:dyDescent="0.25">
      <c r="F1127" s="3"/>
    </row>
    <row r="1128" spans="6:6" x14ac:dyDescent="0.25">
      <c r="F1128" s="3"/>
    </row>
    <row r="1129" spans="6:6" x14ac:dyDescent="0.25">
      <c r="F1129" s="3"/>
    </row>
    <row r="1130" spans="6:6" x14ac:dyDescent="0.25">
      <c r="F1130" s="3"/>
    </row>
    <row r="1131" spans="6:6" x14ac:dyDescent="0.25">
      <c r="F1131" s="3"/>
    </row>
    <row r="1132" spans="6:6" x14ac:dyDescent="0.25">
      <c r="F1132" s="3"/>
    </row>
    <row r="1133" spans="6:6" x14ac:dyDescent="0.25">
      <c r="F1133" s="3"/>
    </row>
    <row r="1134" spans="6:6" x14ac:dyDescent="0.25">
      <c r="F1134" s="3"/>
    </row>
    <row r="1135" spans="6:6" x14ac:dyDescent="0.25">
      <c r="F1135" s="3"/>
    </row>
    <row r="1136" spans="6:6" x14ac:dyDescent="0.25">
      <c r="F1136" s="3"/>
    </row>
    <row r="1137" spans="6:6" x14ac:dyDescent="0.25">
      <c r="F1137" s="3"/>
    </row>
    <row r="1138" spans="6:6" x14ac:dyDescent="0.25">
      <c r="F1138" s="3"/>
    </row>
    <row r="1139" spans="6:6" x14ac:dyDescent="0.25">
      <c r="F1139" s="3"/>
    </row>
    <row r="1140" spans="6:6" x14ac:dyDescent="0.25">
      <c r="F1140" s="3"/>
    </row>
    <row r="1141" spans="6:6" x14ac:dyDescent="0.25">
      <c r="F1141" s="3"/>
    </row>
    <row r="1142" spans="6:6" x14ac:dyDescent="0.25">
      <c r="F1142" s="3"/>
    </row>
    <row r="1143" spans="6:6" x14ac:dyDescent="0.25">
      <c r="F1143" s="3"/>
    </row>
    <row r="1144" spans="6:6" x14ac:dyDescent="0.25">
      <c r="F1144" s="3"/>
    </row>
    <row r="1145" spans="6:6" x14ac:dyDescent="0.25">
      <c r="F1145" s="3"/>
    </row>
    <row r="1146" spans="6:6" x14ac:dyDescent="0.25">
      <c r="F1146" s="3"/>
    </row>
    <row r="1147" spans="6:6" x14ac:dyDescent="0.25">
      <c r="F1147" s="3"/>
    </row>
    <row r="1148" spans="6:6" x14ac:dyDescent="0.25">
      <c r="F1148" s="3"/>
    </row>
    <row r="1149" spans="6:6" x14ac:dyDescent="0.25">
      <c r="F1149" s="3"/>
    </row>
    <row r="1150" spans="6:6" x14ac:dyDescent="0.25">
      <c r="F1150" s="3"/>
    </row>
    <row r="1151" spans="6:6" x14ac:dyDescent="0.25">
      <c r="F1151" s="3"/>
    </row>
    <row r="1152" spans="6:6" x14ac:dyDescent="0.25">
      <c r="F1152" s="3"/>
    </row>
    <row r="1153" spans="6:6" x14ac:dyDescent="0.25">
      <c r="F1153" s="3"/>
    </row>
    <row r="1154" spans="6:6" x14ac:dyDescent="0.25">
      <c r="F1154" s="3"/>
    </row>
    <row r="1155" spans="6:6" x14ac:dyDescent="0.25">
      <c r="F1155" s="3"/>
    </row>
    <row r="1156" spans="6:6" x14ac:dyDescent="0.25">
      <c r="F1156" s="3"/>
    </row>
    <row r="1157" spans="6:6" x14ac:dyDescent="0.25">
      <c r="F1157" s="3"/>
    </row>
    <row r="1158" spans="6:6" x14ac:dyDescent="0.25">
      <c r="F1158" s="3"/>
    </row>
    <row r="1159" spans="6:6" x14ac:dyDescent="0.25">
      <c r="F1159" s="3"/>
    </row>
    <row r="1160" spans="6:6" x14ac:dyDescent="0.25">
      <c r="F1160" s="3"/>
    </row>
    <row r="1161" spans="6:6" x14ac:dyDescent="0.25">
      <c r="F1161" s="3"/>
    </row>
    <row r="1162" spans="6:6" x14ac:dyDescent="0.25">
      <c r="F1162" s="3"/>
    </row>
    <row r="1163" spans="6:6" x14ac:dyDescent="0.25">
      <c r="F1163" s="3"/>
    </row>
    <row r="1164" spans="6:6" x14ac:dyDescent="0.25">
      <c r="F1164" s="3"/>
    </row>
    <row r="1165" spans="6:6" x14ac:dyDescent="0.25">
      <c r="F1165" s="3"/>
    </row>
    <row r="1166" spans="6:6" x14ac:dyDescent="0.25">
      <c r="F1166" s="3"/>
    </row>
    <row r="1167" spans="6:6" x14ac:dyDescent="0.25">
      <c r="F1167" s="3"/>
    </row>
    <row r="1168" spans="6:6" x14ac:dyDescent="0.25">
      <c r="F1168" s="3"/>
    </row>
    <row r="1169" spans="6:6" x14ac:dyDescent="0.25">
      <c r="F1169" s="3"/>
    </row>
    <row r="1170" spans="6:6" x14ac:dyDescent="0.25">
      <c r="F1170" s="3"/>
    </row>
    <row r="1171" spans="6:6" x14ac:dyDescent="0.25">
      <c r="F1171" s="3"/>
    </row>
    <row r="1172" spans="6:6" x14ac:dyDescent="0.25">
      <c r="F1172" s="3"/>
    </row>
    <row r="1173" spans="6:6" x14ac:dyDescent="0.25">
      <c r="F1173" s="3"/>
    </row>
    <row r="1174" spans="6:6" x14ac:dyDescent="0.25">
      <c r="F1174" s="3"/>
    </row>
    <row r="1175" spans="6:6" x14ac:dyDescent="0.25">
      <c r="F1175" s="3"/>
    </row>
    <row r="1176" spans="6:6" x14ac:dyDescent="0.25">
      <c r="F1176" s="3"/>
    </row>
    <row r="1177" spans="6:6" x14ac:dyDescent="0.25">
      <c r="F1177" s="3"/>
    </row>
    <row r="1178" spans="6:6" x14ac:dyDescent="0.25">
      <c r="F1178" s="3"/>
    </row>
    <row r="1179" spans="6:6" x14ac:dyDescent="0.25">
      <c r="F1179" s="3"/>
    </row>
    <row r="1180" spans="6:6" x14ac:dyDescent="0.25">
      <c r="F1180" s="3"/>
    </row>
    <row r="1181" spans="6:6" x14ac:dyDescent="0.25">
      <c r="F1181" s="3"/>
    </row>
    <row r="1182" spans="6:6" x14ac:dyDescent="0.25">
      <c r="F1182" s="3"/>
    </row>
    <row r="1183" spans="6:6" x14ac:dyDescent="0.25">
      <c r="F1183" s="3"/>
    </row>
    <row r="1184" spans="6:6" x14ac:dyDescent="0.25">
      <c r="F1184" s="3"/>
    </row>
    <row r="1185" spans="6:6" x14ac:dyDescent="0.25">
      <c r="F1185" s="3"/>
    </row>
    <row r="1186" spans="6:6" x14ac:dyDescent="0.25">
      <c r="F1186" s="3"/>
    </row>
    <row r="1187" spans="6:6" x14ac:dyDescent="0.25">
      <c r="F1187" s="3"/>
    </row>
    <row r="1188" spans="6:6" x14ac:dyDescent="0.25">
      <c r="F1188" s="3"/>
    </row>
    <row r="1189" spans="6:6" x14ac:dyDescent="0.25">
      <c r="F1189" s="3"/>
    </row>
    <row r="1190" spans="6:6" x14ac:dyDescent="0.25">
      <c r="F1190" s="3"/>
    </row>
    <row r="1191" spans="6:6" x14ac:dyDescent="0.25">
      <c r="F1191" s="3"/>
    </row>
    <row r="1192" spans="6:6" x14ac:dyDescent="0.25">
      <c r="F1192" s="3"/>
    </row>
    <row r="1193" spans="6:6" x14ac:dyDescent="0.25">
      <c r="F1193" s="3"/>
    </row>
    <row r="1194" spans="6:6" x14ac:dyDescent="0.25">
      <c r="F1194" s="3"/>
    </row>
    <row r="1195" spans="6:6" x14ac:dyDescent="0.25">
      <c r="F1195" s="3"/>
    </row>
    <row r="1196" spans="6:6" x14ac:dyDescent="0.25">
      <c r="F1196" s="3"/>
    </row>
    <row r="1197" spans="6:6" x14ac:dyDescent="0.25">
      <c r="F1197" s="3"/>
    </row>
    <row r="1198" spans="6:6" x14ac:dyDescent="0.25">
      <c r="F1198" s="3"/>
    </row>
    <row r="1199" spans="6:6" x14ac:dyDescent="0.25">
      <c r="F1199" s="3"/>
    </row>
    <row r="1200" spans="6:6" x14ac:dyDescent="0.25">
      <c r="F1200" s="3"/>
    </row>
    <row r="1201" spans="6:6" x14ac:dyDescent="0.25">
      <c r="F1201" s="3"/>
    </row>
    <row r="1202" spans="6:6" x14ac:dyDescent="0.25">
      <c r="F1202" s="3"/>
    </row>
    <row r="1203" spans="6:6" x14ac:dyDescent="0.25">
      <c r="F1203" s="3"/>
    </row>
    <row r="1204" spans="6:6" x14ac:dyDescent="0.25">
      <c r="F1204" s="3"/>
    </row>
    <row r="1205" spans="6:6" x14ac:dyDescent="0.25">
      <c r="F1205" s="3"/>
    </row>
    <row r="1206" spans="6:6" x14ac:dyDescent="0.25">
      <c r="F1206" s="3"/>
    </row>
    <row r="1207" spans="6:6" x14ac:dyDescent="0.25">
      <c r="F1207" s="3"/>
    </row>
    <row r="1208" spans="6:6" x14ac:dyDescent="0.25">
      <c r="F1208" s="3"/>
    </row>
    <row r="1209" spans="6:6" x14ac:dyDescent="0.25">
      <c r="F1209" s="3"/>
    </row>
    <row r="1210" spans="6:6" x14ac:dyDescent="0.25">
      <c r="F1210" s="3"/>
    </row>
    <row r="1211" spans="6:6" x14ac:dyDescent="0.25">
      <c r="F1211" s="3"/>
    </row>
    <row r="1212" spans="6:6" x14ac:dyDescent="0.25">
      <c r="F1212" s="3"/>
    </row>
    <row r="1213" spans="6:6" x14ac:dyDescent="0.25">
      <c r="F1213" s="3"/>
    </row>
    <row r="1214" spans="6:6" x14ac:dyDescent="0.25">
      <c r="F1214" s="3"/>
    </row>
    <row r="1215" spans="6:6" x14ac:dyDescent="0.25">
      <c r="F1215" s="3"/>
    </row>
    <row r="1216" spans="6:6" x14ac:dyDescent="0.25">
      <c r="F1216" s="3"/>
    </row>
    <row r="1217" spans="6:6" x14ac:dyDescent="0.25">
      <c r="F1217" s="3"/>
    </row>
    <row r="1218" spans="6:6" x14ac:dyDescent="0.25">
      <c r="F1218" s="3"/>
    </row>
    <row r="1219" spans="6:6" x14ac:dyDescent="0.25">
      <c r="F1219" s="3"/>
    </row>
    <row r="1220" spans="6:6" x14ac:dyDescent="0.25">
      <c r="F1220" s="3"/>
    </row>
    <row r="1221" spans="6:6" x14ac:dyDescent="0.25">
      <c r="F1221" s="3"/>
    </row>
    <row r="1222" spans="6:6" x14ac:dyDescent="0.25">
      <c r="F1222" s="3"/>
    </row>
    <row r="1223" spans="6:6" x14ac:dyDescent="0.25">
      <c r="F1223" s="3"/>
    </row>
    <row r="1224" spans="6:6" x14ac:dyDescent="0.25">
      <c r="F1224" s="3"/>
    </row>
    <row r="1225" spans="6:6" x14ac:dyDescent="0.25">
      <c r="F1225" s="3"/>
    </row>
    <row r="1226" spans="6:6" x14ac:dyDescent="0.25">
      <c r="F1226" s="3"/>
    </row>
    <row r="1227" spans="6:6" x14ac:dyDescent="0.25">
      <c r="F1227" s="3"/>
    </row>
    <row r="1228" spans="6:6" x14ac:dyDescent="0.25">
      <c r="F1228" s="3"/>
    </row>
    <row r="1229" spans="6:6" x14ac:dyDescent="0.25">
      <c r="F1229" s="3"/>
    </row>
    <row r="1230" spans="6:6" x14ac:dyDescent="0.25">
      <c r="F1230" s="3"/>
    </row>
    <row r="1231" spans="6:6" x14ac:dyDescent="0.25">
      <c r="F1231" s="3"/>
    </row>
    <row r="1232" spans="6:6" x14ac:dyDescent="0.25">
      <c r="F1232" s="3"/>
    </row>
    <row r="1233" spans="6:6" x14ac:dyDescent="0.25">
      <c r="F1233" s="3"/>
    </row>
    <row r="1234" spans="6:6" x14ac:dyDescent="0.25">
      <c r="F1234" s="3"/>
    </row>
    <row r="1235" spans="6:6" x14ac:dyDescent="0.25">
      <c r="F1235" s="3"/>
    </row>
    <row r="1236" spans="6:6" x14ac:dyDescent="0.25">
      <c r="F1236" s="3"/>
    </row>
    <row r="1237" spans="6:6" x14ac:dyDescent="0.25">
      <c r="F1237" s="3"/>
    </row>
    <row r="1238" spans="6:6" x14ac:dyDescent="0.25">
      <c r="F1238" s="3"/>
    </row>
    <row r="1239" spans="6:6" x14ac:dyDescent="0.25">
      <c r="F1239" s="3"/>
    </row>
    <row r="1240" spans="6:6" x14ac:dyDescent="0.25">
      <c r="F1240" s="3"/>
    </row>
    <row r="1241" spans="6:6" x14ac:dyDescent="0.25">
      <c r="F1241" s="3"/>
    </row>
    <row r="1242" spans="6:6" x14ac:dyDescent="0.25">
      <c r="F1242" s="3"/>
    </row>
    <row r="1243" spans="6:6" x14ac:dyDescent="0.25">
      <c r="F1243" s="3"/>
    </row>
    <row r="1244" spans="6:6" x14ac:dyDescent="0.25">
      <c r="F1244" s="3"/>
    </row>
    <row r="1245" spans="6:6" x14ac:dyDescent="0.25">
      <c r="F1245" s="3"/>
    </row>
    <row r="1246" spans="6:6" x14ac:dyDescent="0.25">
      <c r="F1246" s="3"/>
    </row>
    <row r="1247" spans="6:6" x14ac:dyDescent="0.25">
      <c r="F1247" s="3"/>
    </row>
    <row r="1248" spans="6:6" x14ac:dyDescent="0.25">
      <c r="F1248" s="3"/>
    </row>
    <row r="1249" spans="6:6" x14ac:dyDescent="0.25">
      <c r="F1249" s="3"/>
    </row>
    <row r="1250" spans="6:6" x14ac:dyDescent="0.25">
      <c r="F1250" s="3"/>
    </row>
    <row r="1251" spans="6:6" x14ac:dyDescent="0.25">
      <c r="F1251" s="3"/>
    </row>
    <row r="1252" spans="6:6" x14ac:dyDescent="0.25">
      <c r="F1252" s="3"/>
    </row>
    <row r="1253" spans="6:6" x14ac:dyDescent="0.25">
      <c r="F1253" s="3"/>
    </row>
    <row r="1254" spans="6:6" x14ac:dyDescent="0.25">
      <c r="F1254" s="3"/>
    </row>
    <row r="1255" spans="6:6" x14ac:dyDescent="0.25">
      <c r="F1255" s="3"/>
    </row>
    <row r="1256" spans="6:6" x14ac:dyDescent="0.25">
      <c r="F1256" s="3"/>
    </row>
    <row r="1257" spans="6:6" x14ac:dyDescent="0.25">
      <c r="F1257" s="3"/>
    </row>
    <row r="1258" spans="6:6" x14ac:dyDescent="0.25">
      <c r="F1258" s="3"/>
    </row>
    <row r="1259" spans="6:6" x14ac:dyDescent="0.25">
      <c r="F1259" s="3"/>
    </row>
    <row r="1260" spans="6:6" x14ac:dyDescent="0.25">
      <c r="F1260" s="3"/>
    </row>
    <row r="1261" spans="6:6" x14ac:dyDescent="0.25">
      <c r="F1261" s="3"/>
    </row>
    <row r="1262" spans="6:6" x14ac:dyDescent="0.25">
      <c r="F1262" s="3"/>
    </row>
    <row r="1263" spans="6:6" x14ac:dyDescent="0.25">
      <c r="F1263" s="3"/>
    </row>
    <row r="1264" spans="6:6" x14ac:dyDescent="0.25">
      <c r="F1264" s="3"/>
    </row>
    <row r="1265" spans="6:6" x14ac:dyDescent="0.25">
      <c r="F1265" s="3"/>
    </row>
    <row r="1266" spans="6:6" x14ac:dyDescent="0.25">
      <c r="F1266" s="3"/>
    </row>
    <row r="1267" spans="6:6" x14ac:dyDescent="0.25">
      <c r="F1267" s="3"/>
    </row>
    <row r="1268" spans="6:6" x14ac:dyDescent="0.25">
      <c r="F1268" s="3"/>
    </row>
    <row r="1269" spans="6:6" x14ac:dyDescent="0.25">
      <c r="F1269" s="3"/>
    </row>
    <row r="1270" spans="6:6" x14ac:dyDescent="0.25">
      <c r="F1270" s="3"/>
    </row>
    <row r="1271" spans="6:6" x14ac:dyDescent="0.25">
      <c r="F1271" s="3"/>
    </row>
    <row r="1272" spans="6:6" x14ac:dyDescent="0.25">
      <c r="F1272" s="3"/>
    </row>
    <row r="1273" spans="6:6" x14ac:dyDescent="0.25">
      <c r="F1273" s="3"/>
    </row>
    <row r="1274" spans="6:6" x14ac:dyDescent="0.25">
      <c r="F1274" s="3"/>
    </row>
    <row r="1275" spans="6:6" x14ac:dyDescent="0.25">
      <c r="F1275" s="3"/>
    </row>
    <row r="1276" spans="6:6" x14ac:dyDescent="0.25">
      <c r="F1276" s="3"/>
    </row>
    <row r="1277" spans="6:6" x14ac:dyDescent="0.25">
      <c r="F1277" s="3"/>
    </row>
    <row r="1278" spans="6:6" x14ac:dyDescent="0.25">
      <c r="F1278" s="3"/>
    </row>
    <row r="1279" spans="6:6" x14ac:dyDescent="0.25">
      <c r="F1279" s="3"/>
    </row>
    <row r="1280" spans="6:6" x14ac:dyDescent="0.25">
      <c r="F1280" s="3"/>
    </row>
    <row r="1281" spans="6:6" x14ac:dyDescent="0.25">
      <c r="F1281" s="3"/>
    </row>
    <row r="1282" spans="6:6" x14ac:dyDescent="0.25">
      <c r="F1282" s="3"/>
    </row>
    <row r="1283" spans="6:6" x14ac:dyDescent="0.25">
      <c r="F1283" s="3"/>
    </row>
    <row r="1284" spans="6:6" x14ac:dyDescent="0.25">
      <c r="F1284" s="3"/>
    </row>
    <row r="1285" spans="6:6" x14ac:dyDescent="0.25">
      <c r="F1285" s="3"/>
    </row>
    <row r="1286" spans="6:6" x14ac:dyDescent="0.25">
      <c r="F1286" s="3"/>
    </row>
    <row r="1287" spans="6:6" x14ac:dyDescent="0.25">
      <c r="F1287" s="3"/>
    </row>
    <row r="1288" spans="6:6" x14ac:dyDescent="0.25">
      <c r="F1288" s="3"/>
    </row>
    <row r="1289" spans="6:6" x14ac:dyDescent="0.25">
      <c r="F1289" s="3"/>
    </row>
    <row r="1290" spans="6:6" x14ac:dyDescent="0.25">
      <c r="F1290" s="3"/>
    </row>
    <row r="1291" spans="6:6" x14ac:dyDescent="0.25">
      <c r="F1291" s="3"/>
    </row>
    <row r="1292" spans="6:6" x14ac:dyDescent="0.25">
      <c r="F1292" s="3"/>
    </row>
    <row r="1293" spans="6:6" x14ac:dyDescent="0.25">
      <c r="F1293" s="3"/>
    </row>
    <row r="1294" spans="6:6" x14ac:dyDescent="0.25">
      <c r="F1294" s="3"/>
    </row>
    <row r="1295" spans="6:6" x14ac:dyDescent="0.25">
      <c r="F1295" s="3"/>
    </row>
    <row r="1296" spans="6:6" x14ac:dyDescent="0.25">
      <c r="F1296" s="3"/>
    </row>
    <row r="1297" spans="6:6" x14ac:dyDescent="0.25">
      <c r="F1297" s="3"/>
    </row>
    <row r="1298" spans="6:6" x14ac:dyDescent="0.25">
      <c r="F1298" s="3"/>
    </row>
    <row r="1299" spans="6:6" x14ac:dyDescent="0.25">
      <c r="F1299" s="3"/>
    </row>
    <row r="1300" spans="6:6" x14ac:dyDescent="0.25">
      <c r="F1300" s="3"/>
    </row>
    <row r="1301" spans="6:6" x14ac:dyDescent="0.25">
      <c r="F1301" s="3"/>
    </row>
    <row r="1302" spans="6:6" x14ac:dyDescent="0.25">
      <c r="F1302" s="3"/>
    </row>
    <row r="1303" spans="6:6" x14ac:dyDescent="0.25">
      <c r="F1303" s="3"/>
    </row>
    <row r="1304" spans="6:6" x14ac:dyDescent="0.25">
      <c r="F1304" s="3"/>
    </row>
    <row r="1305" spans="6:6" x14ac:dyDescent="0.25">
      <c r="F1305" s="3"/>
    </row>
    <row r="1306" spans="6:6" x14ac:dyDescent="0.25">
      <c r="F1306" s="3"/>
    </row>
    <row r="1307" spans="6:6" x14ac:dyDescent="0.25">
      <c r="F1307" s="3"/>
    </row>
    <row r="1308" spans="6:6" x14ac:dyDescent="0.25">
      <c r="F1308" s="3"/>
    </row>
    <row r="1309" spans="6:6" x14ac:dyDescent="0.25">
      <c r="F1309" s="3"/>
    </row>
    <row r="1310" spans="6:6" x14ac:dyDescent="0.25">
      <c r="F1310" s="3"/>
    </row>
    <row r="1311" spans="6:6" x14ac:dyDescent="0.25">
      <c r="F1311" s="3"/>
    </row>
    <row r="1312" spans="6:6" x14ac:dyDescent="0.25">
      <c r="F1312" s="3"/>
    </row>
    <row r="1313" spans="6:6" x14ac:dyDescent="0.25">
      <c r="F1313" s="3"/>
    </row>
    <row r="1314" spans="6:6" x14ac:dyDescent="0.25">
      <c r="F1314" s="3"/>
    </row>
    <row r="1315" spans="6:6" x14ac:dyDescent="0.25">
      <c r="F1315" s="3"/>
    </row>
    <row r="1316" spans="6:6" x14ac:dyDescent="0.25">
      <c r="F1316" s="3"/>
    </row>
    <row r="1317" spans="6:6" x14ac:dyDescent="0.25">
      <c r="F1317" s="3"/>
    </row>
    <row r="1318" spans="6:6" x14ac:dyDescent="0.25">
      <c r="F1318" s="3"/>
    </row>
    <row r="1319" spans="6:6" x14ac:dyDescent="0.25">
      <c r="F1319" s="3"/>
    </row>
    <row r="1320" spans="6:6" x14ac:dyDescent="0.25">
      <c r="F1320" s="3"/>
    </row>
    <row r="1321" spans="6:6" x14ac:dyDescent="0.25">
      <c r="F1321" s="3"/>
    </row>
    <row r="1322" spans="6:6" x14ac:dyDescent="0.25">
      <c r="F1322" s="3"/>
    </row>
    <row r="1323" spans="6:6" x14ac:dyDescent="0.25">
      <c r="F1323" s="3"/>
    </row>
    <row r="1324" spans="6:6" x14ac:dyDescent="0.25">
      <c r="F1324" s="3"/>
    </row>
    <row r="1325" spans="6:6" x14ac:dyDescent="0.25">
      <c r="F1325" s="3"/>
    </row>
    <row r="1326" spans="6:6" x14ac:dyDescent="0.25">
      <c r="F1326" s="3"/>
    </row>
    <row r="1327" spans="6:6" x14ac:dyDescent="0.25">
      <c r="F1327" s="3"/>
    </row>
    <row r="1328" spans="6:6" x14ac:dyDescent="0.25">
      <c r="F1328" s="3"/>
    </row>
    <row r="1329" spans="6:6" x14ac:dyDescent="0.25">
      <c r="F1329" s="3"/>
    </row>
    <row r="1330" spans="6:6" x14ac:dyDescent="0.25">
      <c r="F1330" s="3"/>
    </row>
    <row r="1331" spans="6:6" x14ac:dyDescent="0.25">
      <c r="F1331" s="3"/>
    </row>
    <row r="1332" spans="6:6" x14ac:dyDescent="0.25">
      <c r="F1332" s="3"/>
    </row>
    <row r="1333" spans="6:6" x14ac:dyDescent="0.25">
      <c r="F1333" s="3"/>
    </row>
    <row r="1334" spans="6:6" x14ac:dyDescent="0.25">
      <c r="F1334" s="3"/>
    </row>
    <row r="1335" spans="6:6" x14ac:dyDescent="0.25">
      <c r="F1335" s="3"/>
    </row>
    <row r="1336" spans="6:6" x14ac:dyDescent="0.25">
      <c r="F1336" s="3"/>
    </row>
    <row r="1337" spans="6:6" x14ac:dyDescent="0.25">
      <c r="F1337" s="3"/>
    </row>
    <row r="1338" spans="6:6" x14ac:dyDescent="0.25">
      <c r="F1338" s="3"/>
    </row>
    <row r="1339" spans="6:6" x14ac:dyDescent="0.25">
      <c r="F1339" s="3"/>
    </row>
    <row r="1340" spans="6:6" x14ac:dyDescent="0.25">
      <c r="F1340" s="3"/>
    </row>
    <row r="1341" spans="6:6" x14ac:dyDescent="0.25">
      <c r="F1341" s="3"/>
    </row>
    <row r="1342" spans="6:6" x14ac:dyDescent="0.25">
      <c r="F1342" s="3"/>
    </row>
    <row r="1343" spans="6:6" x14ac:dyDescent="0.25">
      <c r="F1343" s="3"/>
    </row>
    <row r="1344" spans="6:6" x14ac:dyDescent="0.25">
      <c r="F1344" s="3"/>
    </row>
    <row r="1345" spans="6:6" x14ac:dyDescent="0.25">
      <c r="F1345" s="3"/>
    </row>
    <row r="1346" spans="6:6" x14ac:dyDescent="0.25">
      <c r="F1346" s="3"/>
    </row>
    <row r="1347" spans="6:6" x14ac:dyDescent="0.25">
      <c r="F1347" s="3"/>
    </row>
    <row r="1348" spans="6:6" x14ac:dyDescent="0.25">
      <c r="F1348" s="3"/>
    </row>
    <row r="1349" spans="6:6" x14ac:dyDescent="0.25">
      <c r="F1349" s="3"/>
    </row>
    <row r="1350" spans="6:6" x14ac:dyDescent="0.25">
      <c r="F1350" s="3"/>
    </row>
    <row r="1351" spans="6:6" x14ac:dyDescent="0.25">
      <c r="F1351" s="3"/>
    </row>
    <row r="1352" spans="6:6" x14ac:dyDescent="0.25">
      <c r="F1352" s="3"/>
    </row>
    <row r="1353" spans="6:6" x14ac:dyDescent="0.25">
      <c r="F1353" s="3"/>
    </row>
    <row r="1354" spans="6:6" x14ac:dyDescent="0.25">
      <c r="F1354" s="3"/>
    </row>
    <row r="1355" spans="6:6" x14ac:dyDescent="0.25">
      <c r="F1355" s="3"/>
    </row>
    <row r="1356" spans="6:6" x14ac:dyDescent="0.25">
      <c r="F1356" s="3"/>
    </row>
    <row r="1357" spans="6:6" x14ac:dyDescent="0.25">
      <c r="F1357" s="3"/>
    </row>
    <row r="1358" spans="6:6" x14ac:dyDescent="0.25">
      <c r="F1358" s="3"/>
    </row>
    <row r="1359" spans="6:6" x14ac:dyDescent="0.25">
      <c r="F1359" s="3"/>
    </row>
    <row r="1360" spans="6:6" x14ac:dyDescent="0.25">
      <c r="F1360" s="3"/>
    </row>
    <row r="1361" spans="6:6" x14ac:dyDescent="0.25">
      <c r="F1361" s="3"/>
    </row>
    <row r="1362" spans="6:6" x14ac:dyDescent="0.25">
      <c r="F1362" s="3"/>
    </row>
    <row r="1363" spans="6:6" x14ac:dyDescent="0.25">
      <c r="F1363" s="3"/>
    </row>
    <row r="1364" spans="6:6" x14ac:dyDescent="0.25">
      <c r="F1364" s="3"/>
    </row>
    <row r="1365" spans="6:6" x14ac:dyDescent="0.25">
      <c r="F1365" s="3"/>
    </row>
    <row r="1366" spans="6:6" x14ac:dyDescent="0.25">
      <c r="F1366" s="3"/>
    </row>
    <row r="1367" spans="6:6" x14ac:dyDescent="0.25">
      <c r="F1367" s="3"/>
    </row>
    <row r="1368" spans="6:6" x14ac:dyDescent="0.25">
      <c r="F1368" s="3"/>
    </row>
    <row r="1369" spans="6:6" x14ac:dyDescent="0.25">
      <c r="F1369" s="3"/>
    </row>
    <row r="1370" spans="6:6" x14ac:dyDescent="0.25">
      <c r="F1370" s="3"/>
    </row>
    <row r="1371" spans="6:6" x14ac:dyDescent="0.25">
      <c r="F1371" s="3"/>
    </row>
    <row r="1372" spans="6:6" x14ac:dyDescent="0.25">
      <c r="F1372" s="3"/>
    </row>
    <row r="1373" spans="6:6" x14ac:dyDescent="0.25">
      <c r="F1373" s="3"/>
    </row>
    <row r="1374" spans="6:6" x14ac:dyDescent="0.25">
      <c r="F1374" s="3"/>
    </row>
    <row r="1375" spans="6:6" x14ac:dyDescent="0.25">
      <c r="F1375" s="3"/>
    </row>
    <row r="1376" spans="6:6" x14ac:dyDescent="0.25">
      <c r="F1376" s="3"/>
    </row>
    <row r="1377" spans="6:6" x14ac:dyDescent="0.25">
      <c r="F1377" s="3"/>
    </row>
    <row r="1378" spans="6:6" x14ac:dyDescent="0.25">
      <c r="F1378" s="3"/>
    </row>
    <row r="1379" spans="6:6" x14ac:dyDescent="0.25">
      <c r="F1379" s="3"/>
    </row>
    <row r="1380" spans="6:6" x14ac:dyDescent="0.25">
      <c r="F1380" s="3"/>
    </row>
    <row r="1381" spans="6:6" x14ac:dyDescent="0.25">
      <c r="F1381" s="3"/>
    </row>
    <row r="1382" spans="6:6" x14ac:dyDescent="0.25">
      <c r="F1382" s="3"/>
    </row>
    <row r="1383" spans="6:6" x14ac:dyDescent="0.25">
      <c r="F1383" s="3"/>
    </row>
    <row r="1384" spans="6:6" x14ac:dyDescent="0.25">
      <c r="F1384" s="3"/>
    </row>
    <row r="1385" spans="6:6" x14ac:dyDescent="0.25">
      <c r="F1385" s="3"/>
    </row>
    <row r="1386" spans="6:6" x14ac:dyDescent="0.25">
      <c r="F1386" s="3"/>
    </row>
    <row r="1387" spans="6:6" x14ac:dyDescent="0.25">
      <c r="F1387" s="3"/>
    </row>
    <row r="1388" spans="6:6" x14ac:dyDescent="0.25">
      <c r="F1388" s="3"/>
    </row>
    <row r="1389" spans="6:6" x14ac:dyDescent="0.25">
      <c r="F1389" s="3"/>
    </row>
    <row r="1390" spans="6:6" x14ac:dyDescent="0.25">
      <c r="F1390" s="3"/>
    </row>
    <row r="1391" spans="6:6" x14ac:dyDescent="0.25">
      <c r="F1391" s="3"/>
    </row>
    <row r="1392" spans="6:6" x14ac:dyDescent="0.25">
      <c r="F1392" s="3"/>
    </row>
    <row r="1393" spans="6:6" x14ac:dyDescent="0.25">
      <c r="F1393" s="3"/>
    </row>
    <row r="1394" spans="6:6" x14ac:dyDescent="0.25">
      <c r="F1394" s="3"/>
    </row>
    <row r="1395" spans="6:6" x14ac:dyDescent="0.25">
      <c r="F1395" s="3"/>
    </row>
    <row r="1396" spans="6:6" x14ac:dyDescent="0.25">
      <c r="F1396" s="3"/>
    </row>
    <row r="1397" spans="6:6" x14ac:dyDescent="0.25">
      <c r="F1397" s="3"/>
    </row>
    <row r="1398" spans="6:6" x14ac:dyDescent="0.25">
      <c r="F1398" s="3"/>
    </row>
    <row r="1399" spans="6:6" x14ac:dyDescent="0.25">
      <c r="F1399" s="3"/>
    </row>
    <row r="1400" spans="6:6" x14ac:dyDescent="0.25">
      <c r="F1400" s="3"/>
    </row>
    <row r="1401" spans="6:6" x14ac:dyDescent="0.25">
      <c r="F1401" s="3"/>
    </row>
    <row r="1402" spans="6:6" x14ac:dyDescent="0.25">
      <c r="F1402" s="3"/>
    </row>
    <row r="1403" spans="6:6" x14ac:dyDescent="0.25">
      <c r="F1403" s="3"/>
    </row>
    <row r="1404" spans="6:6" x14ac:dyDescent="0.25">
      <c r="F1404" s="3"/>
    </row>
    <row r="1405" spans="6:6" x14ac:dyDescent="0.25">
      <c r="F1405" s="3"/>
    </row>
    <row r="1406" spans="6:6" x14ac:dyDescent="0.25">
      <c r="F1406" s="3"/>
    </row>
    <row r="1407" spans="6:6" x14ac:dyDescent="0.25">
      <c r="F1407" s="3"/>
    </row>
    <row r="1408" spans="6:6" x14ac:dyDescent="0.25">
      <c r="F1408" s="3"/>
    </row>
    <row r="1409" spans="6:6" x14ac:dyDescent="0.25">
      <c r="F1409" s="3"/>
    </row>
    <row r="1410" spans="6:6" x14ac:dyDescent="0.25">
      <c r="F1410" s="3"/>
    </row>
    <row r="1411" spans="6:6" x14ac:dyDescent="0.25">
      <c r="F1411" s="3"/>
    </row>
    <row r="1412" spans="6:6" x14ac:dyDescent="0.25">
      <c r="F1412" s="3"/>
    </row>
    <row r="1413" spans="6:6" x14ac:dyDescent="0.25">
      <c r="F1413" s="3"/>
    </row>
    <row r="1414" spans="6:6" x14ac:dyDescent="0.25">
      <c r="F1414" s="3"/>
    </row>
    <row r="1415" spans="6:6" x14ac:dyDescent="0.25">
      <c r="F1415" s="3"/>
    </row>
    <row r="1416" spans="6:6" x14ac:dyDescent="0.25">
      <c r="F1416" s="3"/>
    </row>
    <row r="1417" spans="6:6" x14ac:dyDescent="0.25">
      <c r="F1417" s="3"/>
    </row>
    <row r="1418" spans="6:6" x14ac:dyDescent="0.25">
      <c r="F1418" s="3"/>
    </row>
    <row r="1419" spans="6:6" x14ac:dyDescent="0.25">
      <c r="F1419" s="3"/>
    </row>
    <row r="1420" spans="6:6" x14ac:dyDescent="0.25">
      <c r="F1420" s="3"/>
    </row>
    <row r="1421" spans="6:6" x14ac:dyDescent="0.25">
      <c r="F1421" s="3"/>
    </row>
    <row r="1422" spans="6:6" x14ac:dyDescent="0.25">
      <c r="F1422" s="3"/>
    </row>
    <row r="1423" spans="6:6" x14ac:dyDescent="0.25">
      <c r="F1423" s="3"/>
    </row>
    <row r="1424" spans="6:6" x14ac:dyDescent="0.25">
      <c r="F1424" s="3"/>
    </row>
    <row r="1425" spans="6:6" x14ac:dyDescent="0.25">
      <c r="F1425" s="3"/>
    </row>
    <row r="1426" spans="6:6" x14ac:dyDescent="0.25">
      <c r="F1426" s="3"/>
    </row>
    <row r="1427" spans="6:6" x14ac:dyDescent="0.25">
      <c r="F1427" s="3"/>
    </row>
    <row r="1428" spans="6:6" x14ac:dyDescent="0.25">
      <c r="F1428" s="3"/>
    </row>
    <row r="1429" spans="6:6" x14ac:dyDescent="0.25">
      <c r="F1429" s="3"/>
    </row>
    <row r="1430" spans="6:6" x14ac:dyDescent="0.25">
      <c r="F1430" s="3"/>
    </row>
    <row r="1431" spans="6:6" x14ac:dyDescent="0.25">
      <c r="F1431" s="3"/>
    </row>
    <row r="1432" spans="6:6" x14ac:dyDescent="0.25">
      <c r="F1432" s="3"/>
    </row>
    <row r="1433" spans="6:6" x14ac:dyDescent="0.25">
      <c r="F1433" s="3"/>
    </row>
    <row r="1434" spans="6:6" x14ac:dyDescent="0.25">
      <c r="F1434" s="3"/>
    </row>
    <row r="1435" spans="6:6" x14ac:dyDescent="0.25">
      <c r="F1435" s="3"/>
    </row>
    <row r="1436" spans="6:6" x14ac:dyDescent="0.25">
      <c r="F1436" s="3"/>
    </row>
    <row r="1437" spans="6:6" x14ac:dyDescent="0.25">
      <c r="F1437" s="3"/>
    </row>
    <row r="1438" spans="6:6" x14ac:dyDescent="0.25">
      <c r="F1438" s="3"/>
    </row>
    <row r="1439" spans="6:6" x14ac:dyDescent="0.25">
      <c r="F1439" s="3"/>
    </row>
    <row r="1440" spans="6:6" x14ac:dyDescent="0.25">
      <c r="F1440" s="3"/>
    </row>
    <row r="1441" spans="6:6" x14ac:dyDescent="0.25">
      <c r="F1441" s="3"/>
    </row>
    <row r="1442" spans="6:6" x14ac:dyDescent="0.25">
      <c r="F1442" s="3"/>
    </row>
    <row r="1443" spans="6:6" x14ac:dyDescent="0.25">
      <c r="F1443" s="3"/>
    </row>
    <row r="1444" spans="6:6" x14ac:dyDescent="0.25">
      <c r="F1444" s="3"/>
    </row>
    <row r="1445" spans="6:6" x14ac:dyDescent="0.25">
      <c r="F1445" s="3"/>
    </row>
    <row r="1446" spans="6:6" x14ac:dyDescent="0.25">
      <c r="F1446" s="3"/>
    </row>
    <row r="1447" spans="6:6" x14ac:dyDescent="0.25">
      <c r="F1447" s="3"/>
    </row>
    <row r="1448" spans="6:6" x14ac:dyDescent="0.25">
      <c r="F1448" s="3"/>
    </row>
    <row r="1449" spans="6:6" x14ac:dyDescent="0.25">
      <c r="F1449" s="3"/>
    </row>
    <row r="1450" spans="6:6" x14ac:dyDescent="0.25">
      <c r="F1450" s="3"/>
    </row>
    <row r="1451" spans="6:6" x14ac:dyDescent="0.25">
      <c r="F1451" s="3"/>
    </row>
    <row r="1452" spans="6:6" x14ac:dyDescent="0.25">
      <c r="F1452" s="3"/>
    </row>
    <row r="1453" spans="6:6" x14ac:dyDescent="0.25">
      <c r="F1453" s="3"/>
    </row>
    <row r="1454" spans="6:6" x14ac:dyDescent="0.25">
      <c r="F1454" s="3"/>
    </row>
    <row r="1455" spans="6:6" x14ac:dyDescent="0.25">
      <c r="F1455" s="3"/>
    </row>
    <row r="1456" spans="6:6" x14ac:dyDescent="0.25">
      <c r="F1456" s="3"/>
    </row>
    <row r="1457" spans="6:6" x14ac:dyDescent="0.25">
      <c r="F1457" s="3"/>
    </row>
    <row r="1458" spans="6:6" x14ac:dyDescent="0.25">
      <c r="F1458" s="3"/>
    </row>
    <row r="1459" spans="6:6" x14ac:dyDescent="0.25">
      <c r="F1459" s="3"/>
    </row>
    <row r="1460" spans="6:6" x14ac:dyDescent="0.25">
      <c r="F1460" s="3"/>
    </row>
    <row r="1461" spans="6:6" x14ac:dyDescent="0.25">
      <c r="F1461" s="3"/>
    </row>
    <row r="1462" spans="6:6" x14ac:dyDescent="0.25">
      <c r="F1462" s="3"/>
    </row>
    <row r="1463" spans="6:6" x14ac:dyDescent="0.25">
      <c r="F1463" s="3"/>
    </row>
    <row r="1464" spans="6:6" x14ac:dyDescent="0.25">
      <c r="F1464" s="3"/>
    </row>
    <row r="1465" spans="6:6" x14ac:dyDescent="0.25">
      <c r="F1465" s="3"/>
    </row>
    <row r="1466" spans="6:6" x14ac:dyDescent="0.25">
      <c r="F1466" s="3"/>
    </row>
    <row r="1467" spans="6:6" x14ac:dyDescent="0.25">
      <c r="F1467" s="3"/>
    </row>
    <row r="1468" spans="6:6" x14ac:dyDescent="0.25">
      <c r="F1468" s="3"/>
    </row>
    <row r="1469" spans="6:6" x14ac:dyDescent="0.25">
      <c r="F1469" s="3"/>
    </row>
    <row r="1470" spans="6:6" x14ac:dyDescent="0.25">
      <c r="F1470" s="3"/>
    </row>
    <row r="1471" spans="6:6" x14ac:dyDescent="0.25">
      <c r="F1471" s="3"/>
    </row>
    <row r="1472" spans="6:6" x14ac:dyDescent="0.25">
      <c r="F1472" s="3"/>
    </row>
    <row r="1473" spans="6:6" x14ac:dyDescent="0.25">
      <c r="F1473" s="3"/>
    </row>
    <row r="1474" spans="6:6" x14ac:dyDescent="0.25">
      <c r="F1474" s="3"/>
    </row>
    <row r="1475" spans="6:6" x14ac:dyDescent="0.25">
      <c r="F1475" s="3"/>
    </row>
    <row r="1476" spans="6:6" x14ac:dyDescent="0.25">
      <c r="F1476" s="3"/>
    </row>
    <row r="1477" spans="6:6" x14ac:dyDescent="0.25">
      <c r="F1477" s="3"/>
    </row>
    <row r="1478" spans="6:6" x14ac:dyDescent="0.25">
      <c r="F1478" s="3"/>
    </row>
    <row r="1479" spans="6:6" x14ac:dyDescent="0.25">
      <c r="F1479" s="3"/>
    </row>
    <row r="1480" spans="6:6" x14ac:dyDescent="0.25">
      <c r="F1480" s="3"/>
    </row>
    <row r="1481" spans="6:6" x14ac:dyDescent="0.25">
      <c r="F1481" s="3"/>
    </row>
    <row r="1482" spans="6:6" x14ac:dyDescent="0.25">
      <c r="F1482" s="3"/>
    </row>
    <row r="1483" spans="6:6" x14ac:dyDescent="0.25">
      <c r="F1483" s="3"/>
    </row>
    <row r="1484" spans="6:6" x14ac:dyDescent="0.25">
      <c r="F1484" s="3"/>
    </row>
    <row r="1485" spans="6:6" x14ac:dyDescent="0.25">
      <c r="F1485" s="3"/>
    </row>
    <row r="1486" spans="6:6" x14ac:dyDescent="0.25">
      <c r="F1486" s="3"/>
    </row>
    <row r="1487" spans="6:6" x14ac:dyDescent="0.25">
      <c r="F1487" s="3"/>
    </row>
    <row r="1488" spans="6:6" x14ac:dyDescent="0.25">
      <c r="F1488" s="3"/>
    </row>
    <row r="1489" spans="6:6" x14ac:dyDescent="0.25">
      <c r="F1489" s="3"/>
    </row>
    <row r="1490" spans="6:6" x14ac:dyDescent="0.25">
      <c r="F1490" s="3"/>
    </row>
    <row r="1491" spans="6:6" x14ac:dyDescent="0.25">
      <c r="F1491" s="3"/>
    </row>
    <row r="1492" spans="6:6" x14ac:dyDescent="0.25">
      <c r="F1492" s="3"/>
    </row>
    <row r="1493" spans="6:6" x14ac:dyDescent="0.25">
      <c r="F1493" s="3"/>
    </row>
    <row r="1494" spans="6:6" x14ac:dyDescent="0.25">
      <c r="F1494" s="3"/>
    </row>
    <row r="1495" spans="6:6" x14ac:dyDescent="0.25">
      <c r="F1495" s="3"/>
    </row>
    <row r="1496" spans="6:6" x14ac:dyDescent="0.25">
      <c r="F1496" s="3"/>
    </row>
    <row r="1497" spans="6:6" x14ac:dyDescent="0.25">
      <c r="F1497" s="3"/>
    </row>
    <row r="1498" spans="6:6" x14ac:dyDescent="0.25">
      <c r="F1498" s="3"/>
    </row>
    <row r="1499" spans="6:6" x14ac:dyDescent="0.25">
      <c r="F1499" s="3"/>
    </row>
    <row r="1500" spans="6:6" x14ac:dyDescent="0.25">
      <c r="F1500" s="3"/>
    </row>
    <row r="1501" spans="6:6" x14ac:dyDescent="0.25">
      <c r="F1501" s="3"/>
    </row>
    <row r="1502" spans="6:6" x14ac:dyDescent="0.25">
      <c r="F1502" s="3"/>
    </row>
    <row r="1503" spans="6:6" x14ac:dyDescent="0.25">
      <c r="F1503" s="3"/>
    </row>
    <row r="1504" spans="6:6" x14ac:dyDescent="0.25">
      <c r="F1504" s="3"/>
    </row>
    <row r="1505" spans="6:6" x14ac:dyDescent="0.25">
      <c r="F1505" s="3"/>
    </row>
    <row r="1506" spans="6:6" x14ac:dyDescent="0.25">
      <c r="F1506" s="3"/>
    </row>
    <row r="1507" spans="6:6" x14ac:dyDescent="0.25">
      <c r="F1507" s="3"/>
    </row>
    <row r="1508" spans="6:6" x14ac:dyDescent="0.25">
      <c r="F1508" s="3"/>
    </row>
    <row r="1509" spans="6:6" x14ac:dyDescent="0.25">
      <c r="F1509" s="3"/>
    </row>
    <row r="1510" spans="6:6" x14ac:dyDescent="0.25">
      <c r="F1510" s="3"/>
    </row>
    <row r="1511" spans="6:6" x14ac:dyDescent="0.25">
      <c r="F1511" s="3"/>
    </row>
    <row r="1512" spans="6:6" x14ac:dyDescent="0.25">
      <c r="F1512" s="3"/>
    </row>
    <row r="1513" spans="6:6" x14ac:dyDescent="0.25">
      <c r="F1513" s="3"/>
    </row>
    <row r="1514" spans="6:6" x14ac:dyDescent="0.25">
      <c r="F1514" s="3"/>
    </row>
    <row r="1515" spans="6:6" x14ac:dyDescent="0.25">
      <c r="F1515" s="3"/>
    </row>
    <row r="1516" spans="6:6" x14ac:dyDescent="0.25">
      <c r="F1516" s="3"/>
    </row>
    <row r="1517" spans="6:6" x14ac:dyDescent="0.25">
      <c r="F1517" s="3"/>
    </row>
    <row r="1518" spans="6:6" x14ac:dyDescent="0.25">
      <c r="F1518" s="3"/>
    </row>
    <row r="1519" spans="6:6" x14ac:dyDescent="0.25">
      <c r="F1519" s="3"/>
    </row>
    <row r="1520" spans="6:6" x14ac:dyDescent="0.25">
      <c r="F1520" s="3"/>
    </row>
    <row r="1521" spans="6:6" x14ac:dyDescent="0.25">
      <c r="F1521" s="3"/>
    </row>
    <row r="1522" spans="6:6" x14ac:dyDescent="0.25">
      <c r="F1522" s="3"/>
    </row>
    <row r="1523" spans="6:6" x14ac:dyDescent="0.25">
      <c r="F1523" s="3"/>
    </row>
    <row r="1524" spans="6:6" x14ac:dyDescent="0.25">
      <c r="F1524" s="3"/>
    </row>
    <row r="1525" spans="6:6" x14ac:dyDescent="0.25">
      <c r="F1525" s="3"/>
    </row>
    <row r="1526" spans="6:6" x14ac:dyDescent="0.25">
      <c r="F1526" s="3"/>
    </row>
    <row r="1527" spans="6:6" x14ac:dyDescent="0.25">
      <c r="F1527" s="3"/>
    </row>
    <row r="1528" spans="6:6" x14ac:dyDescent="0.25">
      <c r="F1528" s="3"/>
    </row>
    <row r="1529" spans="6:6" x14ac:dyDescent="0.25">
      <c r="F1529" s="3"/>
    </row>
    <row r="1530" spans="6:6" x14ac:dyDescent="0.25">
      <c r="F1530" s="3"/>
    </row>
    <row r="1531" spans="6:6" x14ac:dyDescent="0.25">
      <c r="F1531" s="3"/>
    </row>
    <row r="1532" spans="6:6" x14ac:dyDescent="0.25">
      <c r="F1532" s="3"/>
    </row>
    <row r="1533" spans="6:6" x14ac:dyDescent="0.25">
      <c r="F1533" s="3"/>
    </row>
    <row r="1534" spans="6:6" x14ac:dyDescent="0.25">
      <c r="F1534" s="3"/>
    </row>
    <row r="1535" spans="6:6" x14ac:dyDescent="0.25">
      <c r="F1535" s="3"/>
    </row>
    <row r="1536" spans="6:6" x14ac:dyDescent="0.25">
      <c r="F1536" s="3"/>
    </row>
    <row r="1537" spans="6:6" x14ac:dyDescent="0.25">
      <c r="F1537" s="3"/>
    </row>
    <row r="1538" spans="6:6" x14ac:dyDescent="0.25">
      <c r="F1538" s="3"/>
    </row>
    <row r="1539" spans="6:6" x14ac:dyDescent="0.25">
      <c r="F1539" s="3"/>
    </row>
    <row r="1540" spans="6:6" x14ac:dyDescent="0.25">
      <c r="F1540" s="3"/>
    </row>
    <row r="1541" spans="6:6" x14ac:dyDescent="0.25">
      <c r="F1541" s="3"/>
    </row>
    <row r="1542" spans="6:6" x14ac:dyDescent="0.25">
      <c r="F1542" s="3"/>
    </row>
    <row r="1543" spans="6:6" x14ac:dyDescent="0.25">
      <c r="F1543" s="3"/>
    </row>
    <row r="1544" spans="6:6" x14ac:dyDescent="0.25">
      <c r="F1544" s="3"/>
    </row>
    <row r="1545" spans="6:6" x14ac:dyDescent="0.25">
      <c r="F1545" s="3"/>
    </row>
    <row r="1546" spans="6:6" x14ac:dyDescent="0.25">
      <c r="F1546" s="3"/>
    </row>
    <row r="1547" spans="6:6" x14ac:dyDescent="0.25">
      <c r="F1547" s="3"/>
    </row>
    <row r="1548" spans="6:6" x14ac:dyDescent="0.25">
      <c r="F1548" s="3"/>
    </row>
    <row r="1549" spans="6:6" x14ac:dyDescent="0.25">
      <c r="F1549" s="3"/>
    </row>
    <row r="1550" spans="6:6" x14ac:dyDescent="0.25">
      <c r="F1550" s="3"/>
    </row>
    <row r="1551" spans="6:6" x14ac:dyDescent="0.25">
      <c r="F1551" s="3"/>
    </row>
    <row r="1552" spans="6:6" x14ac:dyDescent="0.25">
      <c r="F1552" s="3"/>
    </row>
    <row r="1553" spans="6:6" x14ac:dyDescent="0.25">
      <c r="F1553" s="3"/>
    </row>
    <row r="1554" spans="6:6" x14ac:dyDescent="0.25">
      <c r="F1554" s="3"/>
    </row>
    <row r="1555" spans="6:6" x14ac:dyDescent="0.25">
      <c r="F1555" s="3"/>
    </row>
    <row r="1556" spans="6:6" x14ac:dyDescent="0.25">
      <c r="F1556" s="3"/>
    </row>
    <row r="1557" spans="6:6" x14ac:dyDescent="0.25">
      <c r="F1557" s="3"/>
    </row>
    <row r="1558" spans="6:6" x14ac:dyDescent="0.25">
      <c r="F1558" s="3"/>
    </row>
    <row r="1559" spans="6:6" x14ac:dyDescent="0.25">
      <c r="F1559" s="3"/>
    </row>
    <row r="1560" spans="6:6" x14ac:dyDescent="0.25">
      <c r="F1560" s="3"/>
    </row>
    <row r="1561" spans="6:6" x14ac:dyDescent="0.25">
      <c r="F1561" s="3"/>
    </row>
    <row r="1562" spans="6:6" x14ac:dyDescent="0.25">
      <c r="F1562" s="3"/>
    </row>
    <row r="1563" spans="6:6" x14ac:dyDescent="0.25">
      <c r="F1563" s="3"/>
    </row>
    <row r="1564" spans="6:6" x14ac:dyDescent="0.25">
      <c r="F1564" s="3"/>
    </row>
    <row r="1565" spans="6:6" x14ac:dyDescent="0.25">
      <c r="F1565" s="3"/>
    </row>
    <row r="1566" spans="6:6" x14ac:dyDescent="0.25">
      <c r="F1566" s="3"/>
    </row>
    <row r="1567" spans="6:6" x14ac:dyDescent="0.25">
      <c r="F1567" s="3"/>
    </row>
    <row r="1568" spans="6:6" x14ac:dyDescent="0.25">
      <c r="F1568" s="3"/>
    </row>
    <row r="1569" spans="6:6" x14ac:dyDescent="0.25">
      <c r="F1569" s="3"/>
    </row>
    <row r="1570" spans="6:6" x14ac:dyDescent="0.25">
      <c r="F1570" s="3"/>
    </row>
    <row r="1571" spans="6:6" x14ac:dyDescent="0.25">
      <c r="F1571" s="3"/>
    </row>
    <row r="1572" spans="6:6" x14ac:dyDescent="0.25">
      <c r="F1572" s="3"/>
    </row>
    <row r="1573" spans="6:6" x14ac:dyDescent="0.25">
      <c r="F1573" s="3"/>
    </row>
    <row r="1574" spans="6:6" x14ac:dyDescent="0.25">
      <c r="F1574" s="3"/>
    </row>
    <row r="1575" spans="6:6" x14ac:dyDescent="0.25">
      <c r="F1575" s="3"/>
    </row>
    <row r="1576" spans="6:6" x14ac:dyDescent="0.25">
      <c r="F1576" s="3"/>
    </row>
    <row r="1577" spans="6:6" x14ac:dyDescent="0.25">
      <c r="F1577" s="3"/>
    </row>
    <row r="1578" spans="6:6" x14ac:dyDescent="0.25">
      <c r="F1578" s="3"/>
    </row>
    <row r="1579" spans="6:6" x14ac:dyDescent="0.25">
      <c r="F1579" s="3"/>
    </row>
    <row r="1580" spans="6:6" x14ac:dyDescent="0.25">
      <c r="F1580" s="3"/>
    </row>
    <row r="1581" spans="6:6" x14ac:dyDescent="0.25">
      <c r="F1581" s="3"/>
    </row>
    <row r="1582" spans="6:6" x14ac:dyDescent="0.25">
      <c r="F1582" s="3"/>
    </row>
    <row r="1583" spans="6:6" x14ac:dyDescent="0.25">
      <c r="F1583" s="3"/>
    </row>
    <row r="1584" spans="6:6" x14ac:dyDescent="0.25">
      <c r="F1584" s="3"/>
    </row>
    <row r="1585" spans="6:6" x14ac:dyDescent="0.25">
      <c r="F1585" s="3"/>
    </row>
    <row r="1586" spans="6:6" x14ac:dyDescent="0.25">
      <c r="F1586" s="3"/>
    </row>
    <row r="1587" spans="6:6" x14ac:dyDescent="0.25">
      <c r="F1587" s="3"/>
    </row>
    <row r="1588" spans="6:6" x14ac:dyDescent="0.25">
      <c r="F1588" s="3"/>
    </row>
    <row r="1589" spans="6:6" x14ac:dyDescent="0.25">
      <c r="F1589" s="3"/>
    </row>
    <row r="1590" spans="6:6" x14ac:dyDescent="0.25">
      <c r="F1590" s="3"/>
    </row>
    <row r="1591" spans="6:6" x14ac:dyDescent="0.25">
      <c r="F1591" s="3"/>
    </row>
    <row r="1592" spans="6:6" x14ac:dyDescent="0.25">
      <c r="F1592" s="3"/>
    </row>
    <row r="1593" spans="6:6" x14ac:dyDescent="0.25">
      <c r="F1593" s="3"/>
    </row>
    <row r="1594" spans="6:6" x14ac:dyDescent="0.25">
      <c r="F1594" s="3"/>
    </row>
    <row r="1595" spans="6:6" x14ac:dyDescent="0.25">
      <c r="F1595" s="3"/>
    </row>
    <row r="1596" spans="6:6" x14ac:dyDescent="0.25">
      <c r="F1596" s="3"/>
    </row>
    <row r="1597" spans="6:6" x14ac:dyDescent="0.25">
      <c r="F1597" s="3"/>
    </row>
    <row r="1598" spans="6:6" x14ac:dyDescent="0.25">
      <c r="F1598" s="3"/>
    </row>
    <row r="1599" spans="6:6" x14ac:dyDescent="0.25">
      <c r="F1599" s="3"/>
    </row>
    <row r="1600" spans="6:6" x14ac:dyDescent="0.25">
      <c r="F1600" s="3"/>
    </row>
    <row r="1601" spans="6:6" x14ac:dyDescent="0.25">
      <c r="F1601" s="3"/>
    </row>
    <row r="1602" spans="6:6" x14ac:dyDescent="0.25">
      <c r="F1602" s="3"/>
    </row>
    <row r="1603" spans="6:6" x14ac:dyDescent="0.25">
      <c r="F1603" s="3"/>
    </row>
    <row r="1604" spans="6:6" x14ac:dyDescent="0.25">
      <c r="F1604" s="3"/>
    </row>
    <row r="1605" spans="6:6" x14ac:dyDescent="0.25">
      <c r="F1605" s="3"/>
    </row>
    <row r="1606" spans="6:6" x14ac:dyDescent="0.25">
      <c r="F1606" s="3"/>
    </row>
    <row r="1607" spans="6:6" x14ac:dyDescent="0.25">
      <c r="F1607" s="3"/>
    </row>
    <row r="1608" spans="6:6" x14ac:dyDescent="0.25">
      <c r="F1608" s="3"/>
    </row>
    <row r="1609" spans="6:6" x14ac:dyDescent="0.25">
      <c r="F1609" s="3"/>
    </row>
    <row r="1610" spans="6:6" x14ac:dyDescent="0.25">
      <c r="F1610" s="3"/>
    </row>
    <row r="1611" spans="6:6" x14ac:dyDescent="0.25">
      <c r="F1611" s="3"/>
    </row>
    <row r="1612" spans="6:6" x14ac:dyDescent="0.25">
      <c r="F1612" s="3"/>
    </row>
    <row r="1613" spans="6:6" x14ac:dyDescent="0.25">
      <c r="F1613" s="3"/>
    </row>
    <row r="1614" spans="6:6" x14ac:dyDescent="0.25">
      <c r="F1614" s="3"/>
    </row>
    <row r="1615" spans="6:6" x14ac:dyDescent="0.25">
      <c r="F1615" s="3"/>
    </row>
    <row r="1616" spans="6:6" x14ac:dyDescent="0.25">
      <c r="F1616" s="3"/>
    </row>
    <row r="1617" spans="6:6" x14ac:dyDescent="0.25">
      <c r="F1617" s="3"/>
    </row>
    <row r="1618" spans="6:6" x14ac:dyDescent="0.25">
      <c r="F1618" s="3"/>
    </row>
    <row r="1619" spans="6:6" x14ac:dyDescent="0.25">
      <c r="F1619" s="3"/>
    </row>
    <row r="1620" spans="6:6" x14ac:dyDescent="0.25">
      <c r="F1620" s="3"/>
    </row>
    <row r="1621" spans="6:6" x14ac:dyDescent="0.25">
      <c r="F1621" s="3"/>
    </row>
    <row r="1622" spans="6:6" x14ac:dyDescent="0.25">
      <c r="F1622" s="3"/>
    </row>
    <row r="1623" spans="6:6" x14ac:dyDescent="0.25">
      <c r="F1623" s="3"/>
    </row>
    <row r="1624" spans="6:6" x14ac:dyDescent="0.25">
      <c r="F1624" s="3"/>
    </row>
    <row r="1625" spans="6:6" x14ac:dyDescent="0.25">
      <c r="F1625" s="3"/>
    </row>
    <row r="1626" spans="6:6" x14ac:dyDescent="0.25">
      <c r="F1626" s="3"/>
    </row>
    <row r="1627" spans="6:6" x14ac:dyDescent="0.25">
      <c r="F1627" s="3"/>
    </row>
    <row r="1628" spans="6:6" x14ac:dyDescent="0.25">
      <c r="F1628" s="3"/>
    </row>
    <row r="1629" spans="6:6" x14ac:dyDescent="0.25">
      <c r="F1629" s="3"/>
    </row>
    <row r="1630" spans="6:6" x14ac:dyDescent="0.25">
      <c r="F1630" s="3"/>
    </row>
    <row r="1631" spans="6:6" x14ac:dyDescent="0.25">
      <c r="F1631" s="3"/>
    </row>
    <row r="1632" spans="6:6" x14ac:dyDescent="0.25">
      <c r="F1632" s="3"/>
    </row>
    <row r="1633" spans="6:6" x14ac:dyDescent="0.25">
      <c r="F1633" s="3"/>
    </row>
    <row r="1634" spans="6:6" x14ac:dyDescent="0.25">
      <c r="F1634" s="3"/>
    </row>
    <row r="1635" spans="6:6" x14ac:dyDescent="0.25">
      <c r="F1635" s="3"/>
    </row>
    <row r="1636" spans="6:6" x14ac:dyDescent="0.25">
      <c r="F1636" s="3"/>
    </row>
    <row r="1637" spans="6:6" x14ac:dyDescent="0.25">
      <c r="F1637" s="3"/>
    </row>
    <row r="1638" spans="6:6" x14ac:dyDescent="0.25">
      <c r="F1638" s="3"/>
    </row>
    <row r="1639" spans="6:6" x14ac:dyDescent="0.25">
      <c r="F1639" s="3"/>
    </row>
    <row r="1640" spans="6:6" x14ac:dyDescent="0.25">
      <c r="F1640" s="3"/>
    </row>
    <row r="1641" spans="6:6" x14ac:dyDescent="0.25">
      <c r="F1641" s="3"/>
    </row>
    <row r="1642" spans="6:6" x14ac:dyDescent="0.25">
      <c r="F1642" s="3"/>
    </row>
    <row r="1643" spans="6:6" x14ac:dyDescent="0.25">
      <c r="F1643" s="3"/>
    </row>
    <row r="1644" spans="6:6" x14ac:dyDescent="0.25">
      <c r="F1644" s="3"/>
    </row>
    <row r="1645" spans="6:6" x14ac:dyDescent="0.25">
      <c r="F1645" s="3"/>
    </row>
    <row r="1646" spans="6:6" x14ac:dyDescent="0.25">
      <c r="F1646" s="3"/>
    </row>
    <row r="1647" spans="6:6" x14ac:dyDescent="0.25">
      <c r="F1647" s="3"/>
    </row>
    <row r="1648" spans="6:6" x14ac:dyDescent="0.25">
      <c r="F1648" s="3"/>
    </row>
    <row r="1649" spans="6:6" x14ac:dyDescent="0.25">
      <c r="F1649" s="3"/>
    </row>
    <row r="1650" spans="6:6" x14ac:dyDescent="0.25">
      <c r="F1650" s="3"/>
    </row>
    <row r="1651" spans="6:6" x14ac:dyDescent="0.25">
      <c r="F1651" s="3"/>
    </row>
    <row r="1652" spans="6:6" x14ac:dyDescent="0.25">
      <c r="F1652" s="3"/>
    </row>
    <row r="1653" spans="6:6" x14ac:dyDescent="0.25">
      <c r="F1653" s="3"/>
    </row>
    <row r="1654" spans="6:6" x14ac:dyDescent="0.25">
      <c r="F1654" s="3"/>
    </row>
    <row r="1655" spans="6:6" x14ac:dyDescent="0.25">
      <c r="F1655" s="3"/>
    </row>
    <row r="1656" spans="6:6" x14ac:dyDescent="0.25">
      <c r="F1656" s="3"/>
    </row>
    <row r="1657" spans="6:6" x14ac:dyDescent="0.25">
      <c r="F1657" s="3"/>
    </row>
    <row r="1658" spans="6:6" x14ac:dyDescent="0.25">
      <c r="F1658" s="3"/>
    </row>
    <row r="1659" spans="6:6" x14ac:dyDescent="0.25">
      <c r="F1659" s="3"/>
    </row>
    <row r="1660" spans="6:6" x14ac:dyDescent="0.25">
      <c r="F1660" s="3"/>
    </row>
    <row r="1661" spans="6:6" x14ac:dyDescent="0.25">
      <c r="F1661" s="3"/>
    </row>
    <row r="1662" spans="6:6" x14ac:dyDescent="0.25">
      <c r="F1662" s="3"/>
    </row>
    <row r="1663" spans="6:6" x14ac:dyDescent="0.25">
      <c r="F1663" s="3"/>
    </row>
    <row r="1664" spans="6:6" x14ac:dyDescent="0.25">
      <c r="F1664" s="3"/>
    </row>
    <row r="1665" spans="6:6" x14ac:dyDescent="0.25">
      <c r="F1665" s="3"/>
    </row>
    <row r="1666" spans="6:6" x14ac:dyDescent="0.25">
      <c r="F1666" s="3"/>
    </row>
    <row r="1667" spans="6:6" x14ac:dyDescent="0.25">
      <c r="F1667" s="3"/>
    </row>
    <row r="1668" spans="6:6" x14ac:dyDescent="0.25">
      <c r="F1668" s="3"/>
    </row>
    <row r="1669" spans="6:6" x14ac:dyDescent="0.25">
      <c r="F1669" s="3"/>
    </row>
    <row r="1670" spans="6:6" x14ac:dyDescent="0.25">
      <c r="F1670" s="3"/>
    </row>
    <row r="1671" spans="6:6" x14ac:dyDescent="0.25">
      <c r="F1671" s="3"/>
    </row>
    <row r="1672" spans="6:6" x14ac:dyDescent="0.25">
      <c r="F1672" s="3"/>
    </row>
    <row r="1673" spans="6:6" x14ac:dyDescent="0.25">
      <c r="F1673" s="3"/>
    </row>
    <row r="1674" spans="6:6" x14ac:dyDescent="0.25">
      <c r="F1674" s="3"/>
    </row>
    <row r="1675" spans="6:6" x14ac:dyDescent="0.25">
      <c r="F1675" s="3"/>
    </row>
    <row r="1676" spans="6:6" x14ac:dyDescent="0.25">
      <c r="F1676" s="3"/>
    </row>
    <row r="1677" spans="6:6" x14ac:dyDescent="0.25">
      <c r="F1677" s="3"/>
    </row>
    <row r="1678" spans="6:6" x14ac:dyDescent="0.25">
      <c r="F1678" s="3"/>
    </row>
    <row r="1679" spans="6:6" x14ac:dyDescent="0.25">
      <c r="F1679" s="3"/>
    </row>
    <row r="1680" spans="6:6" x14ac:dyDescent="0.25">
      <c r="F1680" s="3"/>
    </row>
    <row r="1681" spans="6:6" x14ac:dyDescent="0.25">
      <c r="F1681" s="3"/>
    </row>
    <row r="1682" spans="6:6" x14ac:dyDescent="0.25">
      <c r="F1682" s="3"/>
    </row>
    <row r="1683" spans="6:6" x14ac:dyDescent="0.25">
      <c r="F1683" s="3"/>
    </row>
    <row r="1684" spans="6:6" x14ac:dyDescent="0.25">
      <c r="F1684" s="3"/>
    </row>
    <row r="1685" spans="6:6" x14ac:dyDescent="0.25">
      <c r="F1685" s="3"/>
    </row>
    <row r="1686" spans="6:6" x14ac:dyDescent="0.25">
      <c r="F1686" s="3"/>
    </row>
    <row r="1687" spans="6:6" x14ac:dyDescent="0.25">
      <c r="F1687" s="3"/>
    </row>
    <row r="1688" spans="6:6" x14ac:dyDescent="0.25">
      <c r="F1688" s="3"/>
    </row>
    <row r="1689" spans="6:6" x14ac:dyDescent="0.25">
      <c r="F1689" s="3"/>
    </row>
    <row r="1690" spans="6:6" x14ac:dyDescent="0.25">
      <c r="F1690" s="3"/>
    </row>
    <row r="1691" spans="6:6" x14ac:dyDescent="0.25">
      <c r="F1691" s="3"/>
    </row>
    <row r="1692" spans="6:6" x14ac:dyDescent="0.25">
      <c r="F1692" s="3"/>
    </row>
    <row r="1693" spans="6:6" x14ac:dyDescent="0.25">
      <c r="F1693" s="3"/>
    </row>
    <row r="1694" spans="6:6" x14ac:dyDescent="0.25">
      <c r="F1694" s="3"/>
    </row>
    <row r="1695" spans="6:6" x14ac:dyDescent="0.25">
      <c r="F1695" s="3"/>
    </row>
    <row r="1696" spans="6:6" x14ac:dyDescent="0.25">
      <c r="F1696" s="3"/>
    </row>
    <row r="1697" spans="6:6" x14ac:dyDescent="0.25">
      <c r="F1697" s="3"/>
    </row>
    <row r="1698" spans="6:6" x14ac:dyDescent="0.25">
      <c r="F1698" s="3"/>
    </row>
    <row r="1699" spans="6:6" x14ac:dyDescent="0.25">
      <c r="F1699" s="3"/>
    </row>
    <row r="1700" spans="6:6" x14ac:dyDescent="0.25">
      <c r="F1700" s="3"/>
    </row>
    <row r="1701" spans="6:6" x14ac:dyDescent="0.25">
      <c r="F1701" s="3"/>
    </row>
    <row r="1702" spans="6:6" x14ac:dyDescent="0.25">
      <c r="F1702" s="3"/>
    </row>
    <row r="1703" spans="6:6" x14ac:dyDescent="0.25">
      <c r="F1703" s="3"/>
    </row>
    <row r="1704" spans="6:6" x14ac:dyDescent="0.25">
      <c r="F1704" s="3"/>
    </row>
    <row r="1705" spans="6:6" x14ac:dyDescent="0.25">
      <c r="F1705" s="3"/>
    </row>
    <row r="1706" spans="6:6" x14ac:dyDescent="0.25">
      <c r="F1706" s="3"/>
    </row>
    <row r="1707" spans="6:6" x14ac:dyDescent="0.25">
      <c r="F1707" s="3"/>
    </row>
    <row r="1708" spans="6:6" x14ac:dyDescent="0.25">
      <c r="F1708" s="3"/>
    </row>
    <row r="1709" spans="6:6" x14ac:dyDescent="0.25">
      <c r="F1709" s="3"/>
    </row>
    <row r="1710" spans="6:6" x14ac:dyDescent="0.25">
      <c r="F1710" s="3"/>
    </row>
    <row r="1711" spans="6:6" x14ac:dyDescent="0.25">
      <c r="F1711" s="3"/>
    </row>
    <row r="1712" spans="6:6" x14ac:dyDescent="0.25">
      <c r="F1712" s="3"/>
    </row>
    <row r="1713" spans="6:6" x14ac:dyDescent="0.25">
      <c r="F1713" s="3"/>
    </row>
    <row r="1714" spans="6:6" x14ac:dyDescent="0.25">
      <c r="F1714" s="3"/>
    </row>
    <row r="1715" spans="6:6" x14ac:dyDescent="0.25">
      <c r="F1715" s="3"/>
    </row>
    <row r="1716" spans="6:6" x14ac:dyDescent="0.25">
      <c r="F1716" s="3"/>
    </row>
    <row r="1717" spans="6:6" x14ac:dyDescent="0.25">
      <c r="F1717" s="3"/>
    </row>
    <row r="1718" spans="6:6" x14ac:dyDescent="0.25">
      <c r="F1718" s="3"/>
    </row>
    <row r="1719" spans="6:6" x14ac:dyDescent="0.25">
      <c r="F1719" s="3"/>
    </row>
    <row r="1720" spans="6:6" x14ac:dyDescent="0.25">
      <c r="F1720" s="3"/>
    </row>
    <row r="1721" spans="6:6" x14ac:dyDescent="0.25">
      <c r="F1721" s="3"/>
    </row>
    <row r="1722" spans="6:6" x14ac:dyDescent="0.25">
      <c r="F1722" s="3"/>
    </row>
    <row r="1723" spans="6:6" x14ac:dyDescent="0.25">
      <c r="F1723" s="3"/>
    </row>
    <row r="1724" spans="6:6" x14ac:dyDescent="0.25">
      <c r="F1724" s="3"/>
    </row>
    <row r="1725" spans="6:6" x14ac:dyDescent="0.25">
      <c r="F1725" s="3"/>
    </row>
    <row r="1726" spans="6:6" x14ac:dyDescent="0.25">
      <c r="F1726" s="3"/>
    </row>
    <row r="1727" spans="6:6" x14ac:dyDescent="0.25">
      <c r="F1727" s="3"/>
    </row>
    <row r="1728" spans="6:6" x14ac:dyDescent="0.25">
      <c r="F1728" s="3"/>
    </row>
    <row r="1729" spans="6:6" x14ac:dyDescent="0.25">
      <c r="F1729" s="3"/>
    </row>
    <row r="1730" spans="6:6" x14ac:dyDescent="0.25">
      <c r="F1730" s="3"/>
    </row>
    <row r="1731" spans="6:6" x14ac:dyDescent="0.25">
      <c r="F1731" s="3"/>
    </row>
    <row r="1732" spans="6:6" x14ac:dyDescent="0.25">
      <c r="F1732" s="3"/>
    </row>
    <row r="1733" spans="6:6" x14ac:dyDescent="0.25">
      <c r="F1733" s="3"/>
    </row>
    <row r="1734" spans="6:6" x14ac:dyDescent="0.25">
      <c r="F1734" s="3"/>
    </row>
    <row r="1735" spans="6:6" x14ac:dyDescent="0.25">
      <c r="F1735" s="3"/>
    </row>
    <row r="1736" spans="6:6" x14ac:dyDescent="0.25">
      <c r="F1736" s="3"/>
    </row>
    <row r="1737" spans="6:6" x14ac:dyDescent="0.25">
      <c r="F1737" s="3"/>
    </row>
    <row r="1738" spans="6:6" x14ac:dyDescent="0.25">
      <c r="F1738" s="3"/>
    </row>
    <row r="1739" spans="6:6" x14ac:dyDescent="0.25">
      <c r="F1739" s="3"/>
    </row>
    <row r="1740" spans="6:6" x14ac:dyDescent="0.25">
      <c r="F1740" s="3"/>
    </row>
    <row r="1741" spans="6:6" x14ac:dyDescent="0.25">
      <c r="F1741" s="3"/>
    </row>
    <row r="1742" spans="6:6" x14ac:dyDescent="0.25">
      <c r="F1742" s="3"/>
    </row>
    <row r="1743" spans="6:6" x14ac:dyDescent="0.25">
      <c r="F1743" s="3"/>
    </row>
    <row r="1744" spans="6:6" x14ac:dyDescent="0.25">
      <c r="F1744" s="3"/>
    </row>
    <row r="1745" spans="6:6" x14ac:dyDescent="0.25">
      <c r="F1745" s="3"/>
    </row>
    <row r="1746" spans="6:6" x14ac:dyDescent="0.25">
      <c r="F1746" s="3"/>
    </row>
    <row r="1747" spans="6:6" x14ac:dyDescent="0.25">
      <c r="F1747" s="3"/>
    </row>
    <row r="1748" spans="6:6" x14ac:dyDescent="0.25">
      <c r="F1748" s="3"/>
    </row>
    <row r="1749" spans="6:6" x14ac:dyDescent="0.25">
      <c r="F1749" s="3"/>
    </row>
    <row r="1750" spans="6:6" x14ac:dyDescent="0.25">
      <c r="F1750" s="3"/>
    </row>
    <row r="1751" spans="6:6" x14ac:dyDescent="0.25">
      <c r="F1751" s="3"/>
    </row>
    <row r="1752" spans="6:6" x14ac:dyDescent="0.25">
      <c r="F1752" s="3"/>
    </row>
    <row r="1753" spans="6:6" x14ac:dyDescent="0.25">
      <c r="F1753" s="3"/>
    </row>
    <row r="1754" spans="6:6" x14ac:dyDescent="0.25">
      <c r="F1754" s="3"/>
    </row>
    <row r="1755" spans="6:6" x14ac:dyDescent="0.25">
      <c r="F1755" s="3"/>
    </row>
    <row r="1756" spans="6:6" x14ac:dyDescent="0.25">
      <c r="F1756" s="3"/>
    </row>
    <row r="1757" spans="6:6" x14ac:dyDescent="0.25">
      <c r="F1757" s="3"/>
    </row>
    <row r="1758" spans="6:6" x14ac:dyDescent="0.25">
      <c r="F1758" s="3"/>
    </row>
    <row r="1759" spans="6:6" x14ac:dyDescent="0.25">
      <c r="F1759" s="3"/>
    </row>
    <row r="1760" spans="6:6" x14ac:dyDescent="0.25">
      <c r="F1760" s="3"/>
    </row>
    <row r="1761" spans="6:6" x14ac:dyDescent="0.25">
      <c r="F1761" s="3"/>
    </row>
    <row r="1762" spans="6:6" x14ac:dyDescent="0.25">
      <c r="F1762" s="3"/>
    </row>
    <row r="1763" spans="6:6" x14ac:dyDescent="0.25">
      <c r="F1763" s="3"/>
    </row>
    <row r="1764" spans="6:6" x14ac:dyDescent="0.25">
      <c r="F1764" s="3"/>
    </row>
    <row r="1765" spans="6:6" x14ac:dyDescent="0.25">
      <c r="F1765" s="3"/>
    </row>
    <row r="1766" spans="6:6" x14ac:dyDescent="0.25">
      <c r="F1766" s="3"/>
    </row>
    <row r="1767" spans="6:6" x14ac:dyDescent="0.25">
      <c r="F1767" s="3"/>
    </row>
    <row r="1768" spans="6:6" x14ac:dyDescent="0.25">
      <c r="F1768" s="3"/>
    </row>
    <row r="1769" spans="6:6" x14ac:dyDescent="0.25">
      <c r="F1769" s="3"/>
    </row>
    <row r="1770" spans="6:6" x14ac:dyDescent="0.25">
      <c r="F1770" s="3"/>
    </row>
    <row r="1771" spans="6:6" x14ac:dyDescent="0.25">
      <c r="F1771" s="3"/>
    </row>
    <row r="1772" spans="6:6" x14ac:dyDescent="0.25">
      <c r="F1772" s="3"/>
    </row>
    <row r="1773" spans="6:6" x14ac:dyDescent="0.25">
      <c r="F1773" s="3"/>
    </row>
    <row r="1774" spans="6:6" x14ac:dyDescent="0.25">
      <c r="F1774" s="3"/>
    </row>
    <row r="1775" spans="6:6" x14ac:dyDescent="0.25">
      <c r="F1775" s="3"/>
    </row>
    <row r="1776" spans="6:6" x14ac:dyDescent="0.25">
      <c r="F1776" s="3"/>
    </row>
    <row r="1777" spans="6:6" x14ac:dyDescent="0.25">
      <c r="F1777" s="3"/>
    </row>
    <row r="1778" spans="6:6" x14ac:dyDescent="0.25">
      <c r="F1778" s="3"/>
    </row>
    <row r="1779" spans="6:6" x14ac:dyDescent="0.25">
      <c r="F1779" s="3"/>
    </row>
    <row r="1780" spans="6:6" x14ac:dyDescent="0.25">
      <c r="F1780" s="3"/>
    </row>
    <row r="1781" spans="6:6" x14ac:dyDescent="0.25">
      <c r="F1781" s="3"/>
    </row>
    <row r="1782" spans="6:6" x14ac:dyDescent="0.25">
      <c r="F1782" s="3"/>
    </row>
    <row r="1783" spans="6:6" x14ac:dyDescent="0.25">
      <c r="F1783" s="3"/>
    </row>
    <row r="1784" spans="6:6" x14ac:dyDescent="0.25">
      <c r="F1784" s="3"/>
    </row>
    <row r="1785" spans="6:6" x14ac:dyDescent="0.25">
      <c r="F1785" s="3"/>
    </row>
    <row r="1786" spans="6:6" x14ac:dyDescent="0.25">
      <c r="F1786" s="3"/>
    </row>
    <row r="1787" spans="6:6" x14ac:dyDescent="0.25">
      <c r="F1787" s="3"/>
    </row>
    <row r="1788" spans="6:6" x14ac:dyDescent="0.25">
      <c r="F1788" s="3"/>
    </row>
    <row r="1789" spans="6:6" x14ac:dyDescent="0.25">
      <c r="F1789" s="3"/>
    </row>
    <row r="1790" spans="6:6" x14ac:dyDescent="0.25">
      <c r="F1790" s="3"/>
    </row>
    <row r="1791" spans="6:6" x14ac:dyDescent="0.25">
      <c r="F1791" s="3"/>
    </row>
    <row r="1792" spans="6:6" x14ac:dyDescent="0.25">
      <c r="F1792" s="3"/>
    </row>
    <row r="1793" spans="6:6" x14ac:dyDescent="0.25">
      <c r="F1793" s="3"/>
    </row>
    <row r="1794" spans="6:6" x14ac:dyDescent="0.25">
      <c r="F1794" s="3"/>
    </row>
    <row r="1795" spans="6:6" x14ac:dyDescent="0.25">
      <c r="F1795" s="3"/>
    </row>
    <row r="1796" spans="6:6" x14ac:dyDescent="0.25">
      <c r="F1796" s="3"/>
    </row>
    <row r="1797" spans="6:6" x14ac:dyDescent="0.25">
      <c r="F1797" s="3"/>
    </row>
    <row r="1798" spans="6:6" x14ac:dyDescent="0.25">
      <c r="F1798" s="3"/>
    </row>
    <row r="1799" spans="6:6" x14ac:dyDescent="0.25">
      <c r="F1799" s="3"/>
    </row>
    <row r="1800" spans="6:6" x14ac:dyDescent="0.25">
      <c r="F1800" s="3"/>
    </row>
    <row r="1801" spans="6:6" x14ac:dyDescent="0.25">
      <c r="F1801" s="3"/>
    </row>
    <row r="1802" spans="6:6" x14ac:dyDescent="0.25">
      <c r="F1802" s="3"/>
    </row>
    <row r="1803" spans="6:6" x14ac:dyDescent="0.25">
      <c r="F1803" s="3"/>
    </row>
    <row r="1804" spans="6:6" x14ac:dyDescent="0.25">
      <c r="F1804" s="3"/>
    </row>
    <row r="1805" spans="6:6" x14ac:dyDescent="0.25">
      <c r="F1805" s="3"/>
    </row>
    <row r="1806" spans="6:6" x14ac:dyDescent="0.25">
      <c r="F1806" s="3"/>
    </row>
    <row r="1807" spans="6:6" x14ac:dyDescent="0.25">
      <c r="F1807" s="3"/>
    </row>
    <row r="1808" spans="6:6" x14ac:dyDescent="0.25">
      <c r="F1808" s="3"/>
    </row>
    <row r="1809" spans="6:6" x14ac:dyDescent="0.25">
      <c r="F1809" s="3"/>
    </row>
    <row r="1810" spans="6:6" x14ac:dyDescent="0.25">
      <c r="F1810" s="3"/>
    </row>
    <row r="1811" spans="6:6" x14ac:dyDescent="0.25">
      <c r="F1811" s="3"/>
    </row>
    <row r="1812" spans="6:6" x14ac:dyDescent="0.25">
      <c r="F1812" s="3"/>
    </row>
    <row r="1813" spans="6:6" x14ac:dyDescent="0.25">
      <c r="F1813" s="3"/>
    </row>
    <row r="1814" spans="6:6" x14ac:dyDescent="0.25">
      <c r="F1814" s="3"/>
    </row>
    <row r="1815" spans="6:6" x14ac:dyDescent="0.25">
      <c r="F1815" s="3"/>
    </row>
    <row r="1816" spans="6:6" x14ac:dyDescent="0.25">
      <c r="F1816" s="3"/>
    </row>
    <row r="1817" spans="6:6" x14ac:dyDescent="0.25">
      <c r="F1817" s="3"/>
    </row>
    <row r="1818" spans="6:6" x14ac:dyDescent="0.25">
      <c r="F1818" s="3"/>
    </row>
    <row r="1819" spans="6:6" x14ac:dyDescent="0.25">
      <c r="F1819" s="3"/>
    </row>
    <row r="1820" spans="6:6" x14ac:dyDescent="0.25">
      <c r="F1820" s="3"/>
    </row>
    <row r="1821" spans="6:6" x14ac:dyDescent="0.25">
      <c r="F1821" s="3"/>
    </row>
    <row r="1822" spans="6:6" x14ac:dyDescent="0.25">
      <c r="F1822" s="3"/>
    </row>
    <row r="1823" spans="6:6" x14ac:dyDescent="0.25">
      <c r="F1823" s="3"/>
    </row>
    <row r="1824" spans="6:6" x14ac:dyDescent="0.25">
      <c r="F1824" s="3"/>
    </row>
    <row r="1825" spans="6:6" x14ac:dyDescent="0.25">
      <c r="F1825" s="3"/>
    </row>
    <row r="1826" spans="6:6" x14ac:dyDescent="0.25">
      <c r="F1826" s="3"/>
    </row>
    <row r="1827" spans="6:6" x14ac:dyDescent="0.25">
      <c r="F1827" s="3"/>
    </row>
    <row r="1828" spans="6:6" x14ac:dyDescent="0.25">
      <c r="F1828" s="3"/>
    </row>
    <row r="1829" spans="6:6" x14ac:dyDescent="0.25">
      <c r="F1829" s="3"/>
    </row>
    <row r="1830" spans="6:6" x14ac:dyDescent="0.25">
      <c r="F1830" s="3"/>
    </row>
    <row r="1831" spans="6:6" x14ac:dyDescent="0.25">
      <c r="F1831" s="3"/>
    </row>
    <row r="1832" spans="6:6" x14ac:dyDescent="0.25">
      <c r="F1832" s="3"/>
    </row>
    <row r="1833" spans="6:6" x14ac:dyDescent="0.25">
      <c r="F1833" s="3"/>
    </row>
    <row r="1834" spans="6:6" x14ac:dyDescent="0.25">
      <c r="F1834" s="3"/>
    </row>
    <row r="1835" spans="6:6" x14ac:dyDescent="0.25">
      <c r="F1835" s="3"/>
    </row>
    <row r="1836" spans="6:6" x14ac:dyDescent="0.25">
      <c r="F1836" s="3"/>
    </row>
    <row r="1837" spans="6:6" x14ac:dyDescent="0.25">
      <c r="F1837" s="3"/>
    </row>
    <row r="1838" spans="6:6" x14ac:dyDescent="0.25">
      <c r="F1838" s="3"/>
    </row>
    <row r="1839" spans="6:6" x14ac:dyDescent="0.25">
      <c r="F1839" s="3"/>
    </row>
    <row r="1840" spans="6:6" x14ac:dyDescent="0.25">
      <c r="F1840" s="3"/>
    </row>
    <row r="1841" spans="6:6" x14ac:dyDescent="0.25">
      <c r="F1841" s="3"/>
    </row>
    <row r="1842" spans="6:6" x14ac:dyDescent="0.25">
      <c r="F1842" s="3"/>
    </row>
    <row r="1843" spans="6:6" x14ac:dyDescent="0.25">
      <c r="F1843" s="3"/>
    </row>
    <row r="1844" spans="6:6" x14ac:dyDescent="0.25">
      <c r="F1844" s="3"/>
    </row>
    <row r="1845" spans="6:6" x14ac:dyDescent="0.25">
      <c r="F1845" s="3"/>
    </row>
    <row r="1846" spans="6:6" x14ac:dyDescent="0.25">
      <c r="F1846" s="3"/>
    </row>
    <row r="1847" spans="6:6" x14ac:dyDescent="0.25">
      <c r="F1847" s="3"/>
    </row>
    <row r="1848" spans="6:6" x14ac:dyDescent="0.25">
      <c r="F1848" s="3"/>
    </row>
    <row r="1849" spans="6:6" x14ac:dyDescent="0.25">
      <c r="F1849" s="3"/>
    </row>
    <row r="1850" spans="6:6" x14ac:dyDescent="0.25">
      <c r="F1850" s="3"/>
    </row>
    <row r="1851" spans="6:6" x14ac:dyDescent="0.25">
      <c r="F1851" s="3"/>
    </row>
    <row r="1852" spans="6:6" x14ac:dyDescent="0.25">
      <c r="F1852" s="3"/>
    </row>
    <row r="1853" spans="6:6" x14ac:dyDescent="0.25">
      <c r="F1853" s="3"/>
    </row>
    <row r="1854" spans="6:6" x14ac:dyDescent="0.25">
      <c r="F1854" s="3"/>
    </row>
    <row r="1855" spans="6:6" x14ac:dyDescent="0.25">
      <c r="F1855" s="3"/>
    </row>
    <row r="1856" spans="6:6" x14ac:dyDescent="0.25">
      <c r="F1856" s="3"/>
    </row>
    <row r="1857" spans="6:6" x14ac:dyDescent="0.25">
      <c r="F1857" s="3"/>
    </row>
    <row r="1858" spans="6:6" x14ac:dyDescent="0.25">
      <c r="F1858" s="3"/>
    </row>
    <row r="1859" spans="6:6" x14ac:dyDescent="0.25">
      <c r="F1859" s="3"/>
    </row>
    <row r="1860" spans="6:6" x14ac:dyDescent="0.25">
      <c r="F1860" s="3"/>
    </row>
    <row r="1861" spans="6:6" x14ac:dyDescent="0.25">
      <c r="F1861" s="3"/>
    </row>
    <row r="1862" spans="6:6" x14ac:dyDescent="0.25">
      <c r="F1862" s="3"/>
    </row>
    <row r="1863" spans="6:6" x14ac:dyDescent="0.25">
      <c r="F1863" s="3"/>
    </row>
    <row r="1864" spans="6:6" x14ac:dyDescent="0.25">
      <c r="F1864" s="3"/>
    </row>
    <row r="1865" spans="6:6" x14ac:dyDescent="0.25">
      <c r="F1865" s="3"/>
    </row>
    <row r="1866" spans="6:6" x14ac:dyDescent="0.25">
      <c r="F1866" s="3"/>
    </row>
    <row r="1867" spans="6:6" x14ac:dyDescent="0.25">
      <c r="F1867" s="3"/>
    </row>
    <row r="1868" spans="6:6" x14ac:dyDescent="0.25">
      <c r="F1868" s="3"/>
    </row>
    <row r="1869" spans="6:6" x14ac:dyDescent="0.25">
      <c r="F1869" s="3"/>
    </row>
    <row r="1870" spans="6:6" x14ac:dyDescent="0.25">
      <c r="F1870" s="3"/>
    </row>
    <row r="1871" spans="6:6" x14ac:dyDescent="0.25">
      <c r="F1871" s="3"/>
    </row>
    <row r="1872" spans="6:6" x14ac:dyDescent="0.25">
      <c r="F1872" s="3"/>
    </row>
    <row r="1873" spans="6:6" x14ac:dyDescent="0.25">
      <c r="F1873" s="3"/>
    </row>
    <row r="1874" spans="6:6" x14ac:dyDescent="0.25">
      <c r="F1874" s="3"/>
    </row>
    <row r="1875" spans="6:6" x14ac:dyDescent="0.25">
      <c r="F1875" s="3"/>
    </row>
    <row r="1876" spans="6:6" x14ac:dyDescent="0.25">
      <c r="F1876" s="3"/>
    </row>
    <row r="1877" spans="6:6" x14ac:dyDescent="0.25">
      <c r="F1877" s="3"/>
    </row>
    <row r="1878" spans="6:6" x14ac:dyDescent="0.25">
      <c r="F1878" s="3"/>
    </row>
    <row r="1879" spans="6:6" x14ac:dyDescent="0.25">
      <c r="F1879" s="3"/>
    </row>
    <row r="1880" spans="6:6" x14ac:dyDescent="0.25">
      <c r="F1880" s="3"/>
    </row>
    <row r="1881" spans="6:6" x14ac:dyDescent="0.25">
      <c r="F1881" s="3"/>
    </row>
    <row r="1882" spans="6:6" x14ac:dyDescent="0.25">
      <c r="F1882" s="3"/>
    </row>
    <row r="1883" spans="6:6" x14ac:dyDescent="0.25">
      <c r="F1883" s="3"/>
    </row>
    <row r="1884" spans="6:6" x14ac:dyDescent="0.25">
      <c r="F1884" s="3"/>
    </row>
    <row r="1885" spans="6:6" x14ac:dyDescent="0.25">
      <c r="F1885" s="3"/>
    </row>
    <row r="1886" spans="6:6" x14ac:dyDescent="0.25">
      <c r="F1886" s="3"/>
    </row>
    <row r="1887" spans="6:6" x14ac:dyDescent="0.25">
      <c r="F1887" s="3"/>
    </row>
    <row r="1888" spans="6:6" x14ac:dyDescent="0.25">
      <c r="F1888" s="3"/>
    </row>
    <row r="1889" spans="6:6" x14ac:dyDescent="0.25">
      <c r="F1889" s="3"/>
    </row>
    <row r="1890" spans="6:6" x14ac:dyDescent="0.25">
      <c r="F1890" s="3"/>
    </row>
    <row r="1891" spans="6:6" x14ac:dyDescent="0.25">
      <c r="F1891" s="3"/>
    </row>
    <row r="1892" spans="6:6" x14ac:dyDescent="0.25">
      <c r="F1892" s="3"/>
    </row>
    <row r="1893" spans="6:6" x14ac:dyDescent="0.25">
      <c r="F1893" s="3"/>
    </row>
    <row r="1894" spans="6:6" x14ac:dyDescent="0.25">
      <c r="F1894" s="3"/>
    </row>
    <row r="1895" spans="6:6" x14ac:dyDescent="0.25">
      <c r="F1895" s="3"/>
    </row>
    <row r="1896" spans="6:6" x14ac:dyDescent="0.25">
      <c r="F1896" s="3"/>
    </row>
    <row r="1897" spans="6:6" x14ac:dyDescent="0.25">
      <c r="F1897" s="3"/>
    </row>
    <row r="1898" spans="6:6" x14ac:dyDescent="0.25">
      <c r="F1898" s="3"/>
    </row>
    <row r="1899" spans="6:6" x14ac:dyDescent="0.25">
      <c r="F1899" s="3"/>
    </row>
    <row r="1900" spans="6:6" x14ac:dyDescent="0.25">
      <c r="F1900" s="3"/>
    </row>
    <row r="1901" spans="6:6" x14ac:dyDescent="0.25">
      <c r="F1901" s="3"/>
    </row>
    <row r="1902" spans="6:6" x14ac:dyDescent="0.25">
      <c r="F1902" s="3"/>
    </row>
    <row r="1903" spans="6:6" x14ac:dyDescent="0.25">
      <c r="F1903" s="3"/>
    </row>
    <row r="1904" spans="6:6" x14ac:dyDescent="0.25">
      <c r="F1904" s="3"/>
    </row>
    <row r="1905" spans="6:6" x14ac:dyDescent="0.25">
      <c r="F1905" s="3"/>
    </row>
    <row r="1906" spans="6:6" x14ac:dyDescent="0.25">
      <c r="F1906" s="3"/>
    </row>
    <row r="1907" spans="6:6" x14ac:dyDescent="0.25">
      <c r="F1907" s="3"/>
    </row>
    <row r="1908" spans="6:6" x14ac:dyDescent="0.25">
      <c r="F1908" s="3"/>
    </row>
    <row r="1909" spans="6:6" x14ac:dyDescent="0.25">
      <c r="F1909" s="3"/>
    </row>
    <row r="1910" spans="6:6" x14ac:dyDescent="0.25">
      <c r="F1910" s="3"/>
    </row>
    <row r="1911" spans="6:6" x14ac:dyDescent="0.25">
      <c r="F1911" s="3"/>
    </row>
    <row r="1912" spans="6:6" x14ac:dyDescent="0.25">
      <c r="F1912" s="3"/>
    </row>
    <row r="1913" spans="6:6" x14ac:dyDescent="0.25">
      <c r="F1913" s="3"/>
    </row>
    <row r="1914" spans="6:6" x14ac:dyDescent="0.25">
      <c r="F1914" s="3"/>
    </row>
    <row r="1915" spans="6:6" x14ac:dyDescent="0.25">
      <c r="F1915" s="3"/>
    </row>
    <row r="1916" spans="6:6" x14ac:dyDescent="0.25">
      <c r="F1916" s="3"/>
    </row>
    <row r="1917" spans="6:6" x14ac:dyDescent="0.25">
      <c r="F1917" s="3"/>
    </row>
    <row r="1918" spans="6:6" x14ac:dyDescent="0.25">
      <c r="F1918" s="3"/>
    </row>
    <row r="1919" spans="6:6" x14ac:dyDescent="0.25">
      <c r="F1919" s="3"/>
    </row>
    <row r="1920" spans="6:6" x14ac:dyDescent="0.25">
      <c r="F1920" s="3"/>
    </row>
    <row r="1921" spans="6:6" x14ac:dyDescent="0.25">
      <c r="F1921" s="3"/>
    </row>
    <row r="1922" spans="6:6" x14ac:dyDescent="0.25">
      <c r="F1922" s="3"/>
    </row>
    <row r="1923" spans="6:6" x14ac:dyDescent="0.25">
      <c r="F1923" s="3"/>
    </row>
    <row r="1924" spans="6:6" x14ac:dyDescent="0.25">
      <c r="F1924" s="3"/>
    </row>
    <row r="1925" spans="6:6" x14ac:dyDescent="0.25">
      <c r="F1925" s="3"/>
    </row>
    <row r="1926" spans="6:6" x14ac:dyDescent="0.25">
      <c r="F1926" s="3"/>
    </row>
    <row r="1927" spans="6:6" x14ac:dyDescent="0.25">
      <c r="F1927" s="3"/>
    </row>
    <row r="1928" spans="6:6" x14ac:dyDescent="0.25">
      <c r="F1928" s="3"/>
    </row>
    <row r="1929" spans="6:6" x14ac:dyDescent="0.25">
      <c r="F1929" s="3"/>
    </row>
    <row r="1930" spans="6:6" x14ac:dyDescent="0.25">
      <c r="F1930" s="3"/>
    </row>
    <row r="1931" spans="6:6" x14ac:dyDescent="0.25">
      <c r="F1931" s="3"/>
    </row>
    <row r="1932" spans="6:6" x14ac:dyDescent="0.25">
      <c r="F1932" s="3"/>
    </row>
    <row r="1933" spans="6:6" x14ac:dyDescent="0.25">
      <c r="F1933" s="3"/>
    </row>
    <row r="1934" spans="6:6" x14ac:dyDescent="0.25">
      <c r="F1934" s="3"/>
    </row>
    <row r="1935" spans="6:6" x14ac:dyDescent="0.25">
      <c r="F1935" s="3"/>
    </row>
    <row r="1936" spans="6:6" x14ac:dyDescent="0.25">
      <c r="F1936" s="3"/>
    </row>
    <row r="1937" spans="6:6" x14ac:dyDescent="0.25">
      <c r="F1937" s="3"/>
    </row>
    <row r="1938" spans="6:6" x14ac:dyDescent="0.25">
      <c r="F1938" s="3"/>
    </row>
    <row r="1939" spans="6:6" x14ac:dyDescent="0.25">
      <c r="F1939" s="3"/>
    </row>
    <row r="1940" spans="6:6" x14ac:dyDescent="0.25">
      <c r="F1940" s="3"/>
    </row>
    <row r="1941" spans="6:6" x14ac:dyDescent="0.25">
      <c r="F1941" s="3"/>
    </row>
    <row r="1942" spans="6:6" x14ac:dyDescent="0.25">
      <c r="F1942" s="3"/>
    </row>
    <row r="1943" spans="6:6" x14ac:dyDescent="0.25">
      <c r="F1943" s="3"/>
    </row>
    <row r="1944" spans="6:6" x14ac:dyDescent="0.25">
      <c r="F1944" s="3"/>
    </row>
    <row r="1945" spans="6:6" x14ac:dyDescent="0.25">
      <c r="F1945" s="3"/>
    </row>
    <row r="1946" spans="6:6" x14ac:dyDescent="0.25">
      <c r="F1946" s="3"/>
    </row>
    <row r="1947" spans="6:6" x14ac:dyDescent="0.25">
      <c r="F1947" s="3"/>
    </row>
    <row r="1948" spans="6:6" x14ac:dyDescent="0.25">
      <c r="F1948" s="3"/>
    </row>
    <row r="1949" spans="6:6" x14ac:dyDescent="0.25">
      <c r="F1949" s="3"/>
    </row>
    <row r="1950" spans="6:6" x14ac:dyDescent="0.25">
      <c r="F1950" s="3"/>
    </row>
    <row r="1951" spans="6:6" x14ac:dyDescent="0.25">
      <c r="F1951" s="3"/>
    </row>
    <row r="1952" spans="6:6" x14ac:dyDescent="0.25">
      <c r="F1952" s="3"/>
    </row>
    <row r="1953" spans="6:6" x14ac:dyDescent="0.25">
      <c r="F1953" s="3"/>
    </row>
    <row r="1954" spans="6:6" x14ac:dyDescent="0.25">
      <c r="F1954" s="3"/>
    </row>
    <row r="1955" spans="6:6" x14ac:dyDescent="0.25">
      <c r="F1955" s="3"/>
    </row>
    <row r="1956" spans="6:6" x14ac:dyDescent="0.25">
      <c r="F1956" s="3"/>
    </row>
    <row r="1957" spans="6:6" x14ac:dyDescent="0.25">
      <c r="F1957" s="3"/>
    </row>
    <row r="1958" spans="6:6" x14ac:dyDescent="0.25">
      <c r="F1958" s="3"/>
    </row>
    <row r="1959" spans="6:6" x14ac:dyDescent="0.25">
      <c r="F1959" s="3"/>
    </row>
    <row r="1960" spans="6:6" x14ac:dyDescent="0.25">
      <c r="F1960" s="3"/>
    </row>
    <row r="1961" spans="6:6" x14ac:dyDescent="0.25">
      <c r="F1961" s="3"/>
    </row>
    <row r="1962" spans="6:6" x14ac:dyDescent="0.25">
      <c r="F1962" s="3"/>
    </row>
    <row r="1963" spans="6:6" x14ac:dyDescent="0.25">
      <c r="F1963" s="3"/>
    </row>
    <row r="1964" spans="6:6" x14ac:dyDescent="0.25">
      <c r="F1964" s="3"/>
    </row>
    <row r="1965" spans="6:6" x14ac:dyDescent="0.25">
      <c r="F1965" s="3"/>
    </row>
    <row r="1966" spans="6:6" x14ac:dyDescent="0.25">
      <c r="F1966" s="3"/>
    </row>
    <row r="1967" spans="6:6" x14ac:dyDescent="0.25">
      <c r="F1967" s="3"/>
    </row>
    <row r="1968" spans="6:6" x14ac:dyDescent="0.25">
      <c r="F1968" s="3"/>
    </row>
    <row r="1969" spans="6:6" x14ac:dyDescent="0.25">
      <c r="F1969" s="3"/>
    </row>
    <row r="1970" spans="6:6" x14ac:dyDescent="0.25">
      <c r="F1970" s="3"/>
    </row>
    <row r="1971" spans="6:6" x14ac:dyDescent="0.25">
      <c r="F1971" s="3"/>
    </row>
    <row r="1972" spans="6:6" x14ac:dyDescent="0.25">
      <c r="F1972" s="3"/>
    </row>
    <row r="1973" spans="6:6" x14ac:dyDescent="0.25">
      <c r="F1973" s="3"/>
    </row>
    <row r="1974" spans="6:6" x14ac:dyDescent="0.25">
      <c r="F1974" s="3"/>
    </row>
    <row r="1975" spans="6:6" x14ac:dyDescent="0.25">
      <c r="F1975" s="3"/>
    </row>
    <row r="1976" spans="6:6" x14ac:dyDescent="0.25">
      <c r="F1976" s="3"/>
    </row>
    <row r="1977" spans="6:6" x14ac:dyDescent="0.25">
      <c r="F1977" s="3"/>
    </row>
    <row r="1978" spans="6:6" x14ac:dyDescent="0.25">
      <c r="F1978" s="3"/>
    </row>
    <row r="1979" spans="6:6" x14ac:dyDescent="0.25">
      <c r="F1979" s="3"/>
    </row>
    <row r="1980" spans="6:6" x14ac:dyDescent="0.25">
      <c r="F1980" s="3"/>
    </row>
    <row r="1981" spans="6:6" x14ac:dyDescent="0.25">
      <c r="F1981" s="3"/>
    </row>
    <row r="1982" spans="6:6" x14ac:dyDescent="0.25">
      <c r="F1982" s="3"/>
    </row>
    <row r="1983" spans="6:6" x14ac:dyDescent="0.25">
      <c r="F1983" s="3"/>
    </row>
    <row r="1984" spans="6:6" x14ac:dyDescent="0.25">
      <c r="F1984" s="3"/>
    </row>
    <row r="1985" spans="6:6" x14ac:dyDescent="0.25">
      <c r="F1985" s="3"/>
    </row>
    <row r="1986" spans="6:6" x14ac:dyDescent="0.25">
      <c r="F1986" s="3"/>
    </row>
    <row r="1987" spans="6:6" x14ac:dyDescent="0.25">
      <c r="F1987" s="3"/>
    </row>
    <row r="1988" spans="6:6" x14ac:dyDescent="0.25">
      <c r="F1988" s="3"/>
    </row>
    <row r="1989" spans="6:6" x14ac:dyDescent="0.25">
      <c r="F1989" s="3"/>
    </row>
    <row r="1990" spans="6:6" x14ac:dyDescent="0.25">
      <c r="F1990" s="3"/>
    </row>
    <row r="1991" spans="6:6" x14ac:dyDescent="0.25">
      <c r="F1991" s="3"/>
    </row>
    <row r="1992" spans="6:6" x14ac:dyDescent="0.25">
      <c r="F1992" s="3"/>
    </row>
    <row r="1993" spans="6:6" x14ac:dyDescent="0.25">
      <c r="F1993" s="3"/>
    </row>
    <row r="1994" spans="6:6" x14ac:dyDescent="0.25">
      <c r="F1994" s="3"/>
    </row>
    <row r="1995" spans="6:6" x14ac:dyDescent="0.25">
      <c r="F1995" s="3"/>
    </row>
    <row r="1996" spans="6:6" x14ac:dyDescent="0.25">
      <c r="F1996" s="3"/>
    </row>
    <row r="1997" spans="6:6" x14ac:dyDescent="0.25">
      <c r="F1997" s="3"/>
    </row>
    <row r="1998" spans="6:6" x14ac:dyDescent="0.25">
      <c r="F1998" s="3"/>
    </row>
    <row r="1999" spans="6:6" x14ac:dyDescent="0.25">
      <c r="F1999" s="3"/>
    </row>
    <row r="2000" spans="6:6" x14ac:dyDescent="0.25">
      <c r="F2000" s="3"/>
    </row>
    <row r="2001" spans="6:6" x14ac:dyDescent="0.25">
      <c r="F2001" s="3"/>
    </row>
    <row r="2002" spans="6:6" x14ac:dyDescent="0.25">
      <c r="F2002" s="3"/>
    </row>
    <row r="2003" spans="6:6" x14ac:dyDescent="0.25">
      <c r="F2003" s="3"/>
    </row>
    <row r="2004" spans="6:6" x14ac:dyDescent="0.25">
      <c r="F2004" s="3"/>
    </row>
    <row r="2005" spans="6:6" x14ac:dyDescent="0.25">
      <c r="F2005" s="3"/>
    </row>
    <row r="2006" spans="6:6" x14ac:dyDescent="0.25">
      <c r="F2006" s="3"/>
    </row>
    <row r="2007" spans="6:6" x14ac:dyDescent="0.25">
      <c r="F2007" s="3"/>
    </row>
    <row r="2008" spans="6:6" x14ac:dyDescent="0.25">
      <c r="F2008" s="3"/>
    </row>
    <row r="2009" spans="6:6" x14ac:dyDescent="0.25">
      <c r="F2009" s="3"/>
    </row>
    <row r="2010" spans="6:6" x14ac:dyDescent="0.25">
      <c r="F2010" s="3"/>
    </row>
    <row r="2011" spans="6:6" x14ac:dyDescent="0.25">
      <c r="F2011" s="3"/>
    </row>
    <row r="2012" spans="6:6" x14ac:dyDescent="0.25">
      <c r="F2012" s="3"/>
    </row>
    <row r="2013" spans="6:6" x14ac:dyDescent="0.25">
      <c r="F2013" s="3"/>
    </row>
    <row r="2014" spans="6:6" x14ac:dyDescent="0.25">
      <c r="F2014" s="3"/>
    </row>
    <row r="2015" spans="6:6" x14ac:dyDescent="0.25">
      <c r="F2015" s="3"/>
    </row>
    <row r="2016" spans="6:6" x14ac:dyDescent="0.25">
      <c r="F2016" s="3"/>
    </row>
    <row r="2017" spans="6:6" x14ac:dyDescent="0.25">
      <c r="F2017" s="3"/>
    </row>
    <row r="2018" spans="6:6" x14ac:dyDescent="0.25">
      <c r="F2018" s="3"/>
    </row>
    <row r="2019" spans="6:6" x14ac:dyDescent="0.25">
      <c r="F2019" s="3"/>
    </row>
    <row r="2020" spans="6:6" x14ac:dyDescent="0.25">
      <c r="F2020" s="3"/>
    </row>
    <row r="2021" spans="6:6" x14ac:dyDescent="0.25">
      <c r="F2021" s="3"/>
    </row>
    <row r="2022" spans="6:6" x14ac:dyDescent="0.25">
      <c r="F2022" s="3"/>
    </row>
    <row r="2023" spans="6:6" x14ac:dyDescent="0.25">
      <c r="F2023" s="3"/>
    </row>
    <row r="2024" spans="6:6" x14ac:dyDescent="0.25">
      <c r="F2024" s="3"/>
    </row>
    <row r="2025" spans="6:6" x14ac:dyDescent="0.25">
      <c r="F2025" s="3"/>
    </row>
    <row r="2026" spans="6:6" x14ac:dyDescent="0.25">
      <c r="F2026" s="3"/>
    </row>
    <row r="2027" spans="6:6" x14ac:dyDescent="0.25">
      <c r="F2027" s="3"/>
    </row>
    <row r="2028" spans="6:6" x14ac:dyDescent="0.25">
      <c r="F2028" s="3"/>
    </row>
    <row r="2029" spans="6:6" x14ac:dyDescent="0.25">
      <c r="F2029" s="3"/>
    </row>
    <row r="2030" spans="6:6" x14ac:dyDescent="0.25">
      <c r="F2030" s="3"/>
    </row>
    <row r="2031" spans="6:6" x14ac:dyDescent="0.25">
      <c r="F2031" s="3"/>
    </row>
    <row r="2032" spans="6:6" x14ac:dyDescent="0.25">
      <c r="F2032" s="3"/>
    </row>
    <row r="2033" spans="6:6" x14ac:dyDescent="0.25">
      <c r="F2033" s="3"/>
    </row>
    <row r="2034" spans="6:6" x14ac:dyDescent="0.25">
      <c r="F2034" s="3"/>
    </row>
    <row r="2035" spans="6:6" x14ac:dyDescent="0.25">
      <c r="F2035" s="3"/>
    </row>
    <row r="2036" spans="6:6" x14ac:dyDescent="0.25">
      <c r="F2036" s="3"/>
    </row>
    <row r="2037" spans="6:6" x14ac:dyDescent="0.25">
      <c r="F2037" s="3"/>
    </row>
    <row r="2038" spans="6:6" x14ac:dyDescent="0.25">
      <c r="F2038" s="3"/>
    </row>
    <row r="2039" spans="6:6" x14ac:dyDescent="0.25">
      <c r="F2039" s="3"/>
    </row>
    <row r="2040" spans="6:6" x14ac:dyDescent="0.25">
      <c r="F2040" s="3"/>
    </row>
    <row r="2041" spans="6:6" x14ac:dyDescent="0.25">
      <c r="F2041" s="3"/>
    </row>
    <row r="2042" spans="6:6" x14ac:dyDescent="0.25">
      <c r="F2042" s="3"/>
    </row>
    <row r="2043" spans="6:6" x14ac:dyDescent="0.25">
      <c r="F2043" s="3"/>
    </row>
    <row r="2044" spans="6:6" x14ac:dyDescent="0.25">
      <c r="F2044" s="3"/>
    </row>
    <row r="2045" spans="6:6" x14ac:dyDescent="0.25">
      <c r="F2045" s="3"/>
    </row>
    <row r="2046" spans="6:6" x14ac:dyDescent="0.25">
      <c r="F2046" s="3"/>
    </row>
    <row r="2047" spans="6:6" x14ac:dyDescent="0.25">
      <c r="F2047" s="3"/>
    </row>
    <row r="2048" spans="6:6" x14ac:dyDescent="0.25">
      <c r="F2048" s="3"/>
    </row>
    <row r="2049" spans="6:6" x14ac:dyDescent="0.25">
      <c r="F2049" s="3"/>
    </row>
    <row r="2050" spans="6:6" x14ac:dyDescent="0.25">
      <c r="F2050" s="3"/>
    </row>
    <row r="2051" spans="6:6" x14ac:dyDescent="0.25">
      <c r="F2051" s="3"/>
    </row>
    <row r="2052" spans="6:6" x14ac:dyDescent="0.25">
      <c r="F2052" s="3"/>
    </row>
    <row r="2053" spans="6:6" x14ac:dyDescent="0.25">
      <c r="F2053" s="3"/>
    </row>
    <row r="2054" spans="6:6" x14ac:dyDescent="0.25">
      <c r="F2054" s="3"/>
    </row>
    <row r="2055" spans="6:6" x14ac:dyDescent="0.25">
      <c r="F2055" s="3"/>
    </row>
    <row r="2056" spans="6:6" x14ac:dyDescent="0.25">
      <c r="F2056" s="3"/>
    </row>
    <row r="2057" spans="6:6" x14ac:dyDescent="0.25">
      <c r="F2057" s="3"/>
    </row>
    <row r="2058" spans="6:6" x14ac:dyDescent="0.25">
      <c r="F2058" s="3"/>
    </row>
    <row r="2059" spans="6:6" x14ac:dyDescent="0.25">
      <c r="F2059" s="3"/>
    </row>
    <row r="2060" spans="6:6" x14ac:dyDescent="0.25">
      <c r="F2060" s="3"/>
    </row>
    <row r="2061" spans="6:6" x14ac:dyDescent="0.25">
      <c r="F2061" s="3"/>
    </row>
    <row r="2062" spans="6:6" x14ac:dyDescent="0.25">
      <c r="F2062" s="3"/>
    </row>
    <row r="2063" spans="6:6" x14ac:dyDescent="0.25">
      <c r="F2063" s="3"/>
    </row>
    <row r="2064" spans="6:6" x14ac:dyDescent="0.25">
      <c r="F2064" s="3"/>
    </row>
    <row r="2065" spans="6:6" x14ac:dyDescent="0.25">
      <c r="F2065" s="3"/>
    </row>
    <row r="2066" spans="6:6" x14ac:dyDescent="0.25">
      <c r="F2066" s="3"/>
    </row>
    <row r="2067" spans="6:6" x14ac:dyDescent="0.25">
      <c r="F2067" s="3"/>
    </row>
    <row r="2068" spans="6:6" x14ac:dyDescent="0.25">
      <c r="F2068" s="3"/>
    </row>
    <row r="2069" spans="6:6" x14ac:dyDescent="0.25">
      <c r="F2069" s="3"/>
    </row>
    <row r="2070" spans="6:6" x14ac:dyDescent="0.25">
      <c r="F2070" s="3"/>
    </row>
    <row r="2071" spans="6:6" x14ac:dyDescent="0.25">
      <c r="F2071" s="3"/>
    </row>
    <row r="2072" spans="6:6" x14ac:dyDescent="0.25">
      <c r="F2072" s="3"/>
    </row>
    <row r="2073" spans="6:6" x14ac:dyDescent="0.25">
      <c r="F2073" s="3"/>
    </row>
    <row r="2074" spans="6:6" x14ac:dyDescent="0.25">
      <c r="F2074" s="3"/>
    </row>
    <row r="2075" spans="6:6" x14ac:dyDescent="0.25">
      <c r="F2075" s="3"/>
    </row>
    <row r="2076" spans="6:6" x14ac:dyDescent="0.25">
      <c r="F2076" s="3"/>
    </row>
    <row r="2077" spans="6:6" x14ac:dyDescent="0.25">
      <c r="F2077" s="3"/>
    </row>
    <row r="2078" spans="6:6" x14ac:dyDescent="0.25">
      <c r="F2078" s="3"/>
    </row>
    <row r="2079" spans="6:6" x14ac:dyDescent="0.25">
      <c r="F2079" s="3"/>
    </row>
    <row r="2080" spans="6:6" x14ac:dyDescent="0.25">
      <c r="F2080" s="3"/>
    </row>
    <row r="2081" spans="6:6" x14ac:dyDescent="0.25">
      <c r="F2081" s="3"/>
    </row>
    <row r="2082" spans="6:6" x14ac:dyDescent="0.25">
      <c r="F2082" s="3"/>
    </row>
    <row r="2083" spans="6:6" x14ac:dyDescent="0.25">
      <c r="F2083" s="3"/>
    </row>
    <row r="2084" spans="6:6" x14ac:dyDescent="0.25">
      <c r="F2084" s="3"/>
    </row>
    <row r="2085" spans="6:6" x14ac:dyDescent="0.25">
      <c r="F2085" s="3"/>
    </row>
    <row r="2086" spans="6:6" x14ac:dyDescent="0.25">
      <c r="F2086" s="3"/>
    </row>
    <row r="2087" spans="6:6" x14ac:dyDescent="0.25">
      <c r="F2087" s="3"/>
    </row>
    <row r="2088" spans="6:6" x14ac:dyDescent="0.25">
      <c r="F2088" s="3"/>
    </row>
    <row r="2089" spans="6:6" x14ac:dyDescent="0.25">
      <c r="F2089" s="3"/>
    </row>
    <row r="2090" spans="6:6" x14ac:dyDescent="0.25">
      <c r="F2090" s="3"/>
    </row>
    <row r="2091" spans="6:6" x14ac:dyDescent="0.25">
      <c r="F2091" s="3"/>
    </row>
    <row r="2092" spans="6:6" x14ac:dyDescent="0.25">
      <c r="F2092" s="3"/>
    </row>
    <row r="2093" spans="6:6" x14ac:dyDescent="0.25">
      <c r="F2093" s="3"/>
    </row>
    <row r="2094" spans="6:6" x14ac:dyDescent="0.25">
      <c r="F2094" s="3"/>
    </row>
    <row r="2095" spans="6:6" x14ac:dyDescent="0.25">
      <c r="F2095" s="3"/>
    </row>
    <row r="2096" spans="6:6" x14ac:dyDescent="0.25">
      <c r="F2096" s="3"/>
    </row>
    <row r="2097" spans="6:6" x14ac:dyDescent="0.25">
      <c r="F2097" s="3"/>
    </row>
    <row r="2098" spans="6:6" x14ac:dyDescent="0.25">
      <c r="F2098" s="3"/>
    </row>
    <row r="2099" spans="6:6" x14ac:dyDescent="0.25">
      <c r="F2099" s="3"/>
    </row>
    <row r="2100" spans="6:6" x14ac:dyDescent="0.25">
      <c r="F2100" s="3"/>
    </row>
    <row r="2101" spans="6:6" x14ac:dyDescent="0.25">
      <c r="F2101" s="3"/>
    </row>
    <row r="2102" spans="6:6" x14ac:dyDescent="0.25">
      <c r="F2102" s="3"/>
    </row>
    <row r="2103" spans="6:6" x14ac:dyDescent="0.25">
      <c r="F2103" s="3"/>
    </row>
    <row r="2104" spans="6:6" x14ac:dyDescent="0.25">
      <c r="F2104" s="3"/>
    </row>
    <row r="2105" spans="6:6" x14ac:dyDescent="0.25">
      <c r="F2105" s="3"/>
    </row>
    <row r="2106" spans="6:6" x14ac:dyDescent="0.25">
      <c r="F2106" s="3"/>
    </row>
    <row r="2107" spans="6:6" x14ac:dyDescent="0.25">
      <c r="F2107" s="3"/>
    </row>
    <row r="2108" spans="6:6" x14ac:dyDescent="0.25">
      <c r="F2108" s="3"/>
    </row>
    <row r="2109" spans="6:6" x14ac:dyDescent="0.25">
      <c r="F2109" s="3"/>
    </row>
    <row r="2110" spans="6:6" x14ac:dyDescent="0.25">
      <c r="F2110" s="3"/>
    </row>
    <row r="2111" spans="6:6" x14ac:dyDescent="0.25">
      <c r="F2111" s="3"/>
    </row>
    <row r="2112" spans="6:6" x14ac:dyDescent="0.25">
      <c r="F2112" s="3"/>
    </row>
    <row r="2113" spans="6:6" x14ac:dyDescent="0.25">
      <c r="F2113" s="3"/>
    </row>
    <row r="2114" spans="6:6" x14ac:dyDescent="0.25">
      <c r="F2114" s="3"/>
    </row>
    <row r="2115" spans="6:6" x14ac:dyDescent="0.25">
      <c r="F2115" s="3"/>
    </row>
    <row r="2116" spans="6:6" x14ac:dyDescent="0.25">
      <c r="F2116" s="3"/>
    </row>
    <row r="2117" spans="6:6" x14ac:dyDescent="0.25">
      <c r="F2117" s="3"/>
    </row>
    <row r="2118" spans="6:6" x14ac:dyDescent="0.25">
      <c r="F2118" s="3"/>
    </row>
    <row r="2119" spans="6:6" x14ac:dyDescent="0.25">
      <c r="F2119" s="3"/>
    </row>
    <row r="2120" spans="6:6" x14ac:dyDescent="0.25">
      <c r="F2120" s="3"/>
    </row>
    <row r="2121" spans="6:6" x14ac:dyDescent="0.25">
      <c r="F2121" s="3"/>
    </row>
    <row r="2122" spans="6:6" x14ac:dyDescent="0.25">
      <c r="F2122" s="3"/>
    </row>
    <row r="2123" spans="6:6" x14ac:dyDescent="0.25">
      <c r="F2123" s="3"/>
    </row>
    <row r="2124" spans="6:6" x14ac:dyDescent="0.25">
      <c r="F2124" s="3"/>
    </row>
    <row r="2125" spans="6:6" x14ac:dyDescent="0.25">
      <c r="F2125" s="3"/>
    </row>
    <row r="2126" spans="6:6" x14ac:dyDescent="0.25">
      <c r="F2126" s="3"/>
    </row>
    <row r="2127" spans="6:6" x14ac:dyDescent="0.25">
      <c r="F2127" s="3"/>
    </row>
    <row r="2128" spans="6:6" x14ac:dyDescent="0.25">
      <c r="F2128" s="3"/>
    </row>
    <row r="2129" spans="6:6" x14ac:dyDescent="0.25">
      <c r="F2129" s="3"/>
    </row>
    <row r="2130" spans="6:6" x14ac:dyDescent="0.25">
      <c r="F2130" s="3"/>
    </row>
    <row r="2131" spans="6:6" x14ac:dyDescent="0.25">
      <c r="F2131" s="3"/>
    </row>
    <row r="2132" spans="6:6" x14ac:dyDescent="0.25">
      <c r="F2132" s="3"/>
    </row>
    <row r="2133" spans="6:6" x14ac:dyDescent="0.25">
      <c r="F2133" s="3"/>
    </row>
    <row r="2134" spans="6:6" x14ac:dyDescent="0.25">
      <c r="F2134" s="3"/>
    </row>
    <row r="2135" spans="6:6" x14ac:dyDescent="0.25">
      <c r="F2135" s="3"/>
    </row>
    <row r="2136" spans="6:6" x14ac:dyDescent="0.25">
      <c r="F2136" s="3"/>
    </row>
    <row r="2137" spans="6:6" x14ac:dyDescent="0.25">
      <c r="F2137" s="3"/>
    </row>
    <row r="2138" spans="6:6" x14ac:dyDescent="0.25">
      <c r="F2138" s="3"/>
    </row>
    <row r="2139" spans="6:6" x14ac:dyDescent="0.25">
      <c r="F2139" s="3"/>
    </row>
    <row r="2140" spans="6:6" x14ac:dyDescent="0.25">
      <c r="F2140" s="3"/>
    </row>
    <row r="2141" spans="6:6" x14ac:dyDescent="0.25">
      <c r="F2141" s="3"/>
    </row>
    <row r="2142" spans="6:6" x14ac:dyDescent="0.25">
      <c r="F2142" s="3"/>
    </row>
    <row r="2143" spans="6:6" x14ac:dyDescent="0.25">
      <c r="F2143" s="3"/>
    </row>
    <row r="2144" spans="6:6" x14ac:dyDescent="0.25">
      <c r="F2144" s="3"/>
    </row>
    <row r="2145" spans="6:6" x14ac:dyDescent="0.25">
      <c r="F2145" s="3"/>
    </row>
    <row r="2146" spans="6:6" x14ac:dyDescent="0.25">
      <c r="F2146" s="3"/>
    </row>
    <row r="2147" spans="6:6" x14ac:dyDescent="0.25">
      <c r="F2147" s="3"/>
    </row>
    <row r="2148" spans="6:6" x14ac:dyDescent="0.25">
      <c r="F2148" s="3"/>
    </row>
    <row r="2149" spans="6:6" x14ac:dyDescent="0.25">
      <c r="F2149" s="3"/>
    </row>
    <row r="2150" spans="6:6" x14ac:dyDescent="0.25">
      <c r="F2150" s="3"/>
    </row>
    <row r="2151" spans="6:6" x14ac:dyDescent="0.25">
      <c r="F2151" s="3"/>
    </row>
    <row r="2152" spans="6:6" x14ac:dyDescent="0.25">
      <c r="F2152" s="3"/>
    </row>
    <row r="2153" spans="6:6" x14ac:dyDescent="0.25">
      <c r="F2153" s="3"/>
    </row>
    <row r="2154" spans="6:6" x14ac:dyDescent="0.25">
      <c r="F2154" s="3"/>
    </row>
    <row r="2155" spans="6:6" x14ac:dyDescent="0.25">
      <c r="F2155" s="3"/>
    </row>
    <row r="2156" spans="6:6" x14ac:dyDescent="0.25">
      <c r="F2156" s="3"/>
    </row>
    <row r="2157" spans="6:6" x14ac:dyDescent="0.25">
      <c r="F2157" s="3"/>
    </row>
    <row r="2158" spans="6:6" x14ac:dyDescent="0.25">
      <c r="F2158" s="3"/>
    </row>
    <row r="2159" spans="6:6" x14ac:dyDescent="0.25">
      <c r="F2159" s="3"/>
    </row>
    <row r="2160" spans="6:6" x14ac:dyDescent="0.25">
      <c r="F2160" s="3"/>
    </row>
    <row r="2161" spans="6:6" x14ac:dyDescent="0.25">
      <c r="F2161" s="3"/>
    </row>
    <row r="2162" spans="6:6" x14ac:dyDescent="0.25">
      <c r="F2162" s="3"/>
    </row>
    <row r="2163" spans="6:6" x14ac:dyDescent="0.25">
      <c r="F2163" s="3"/>
    </row>
    <row r="2164" spans="6:6" x14ac:dyDescent="0.25">
      <c r="F2164" s="3"/>
    </row>
    <row r="2165" spans="6:6" x14ac:dyDescent="0.25">
      <c r="F2165" s="3"/>
    </row>
    <row r="2166" spans="6:6" x14ac:dyDescent="0.25">
      <c r="F2166" s="3"/>
    </row>
    <row r="2167" spans="6:6" x14ac:dyDescent="0.25">
      <c r="F2167" s="3"/>
    </row>
    <row r="2168" spans="6:6" x14ac:dyDescent="0.25">
      <c r="F2168" s="3"/>
    </row>
    <row r="2169" spans="6:6" x14ac:dyDescent="0.25">
      <c r="F2169" s="3"/>
    </row>
    <row r="2170" spans="6:6" x14ac:dyDescent="0.25">
      <c r="F2170" s="3"/>
    </row>
    <row r="2171" spans="6:6" x14ac:dyDescent="0.25">
      <c r="F2171" s="3"/>
    </row>
    <row r="2172" spans="6:6" x14ac:dyDescent="0.25">
      <c r="F2172" s="3"/>
    </row>
    <row r="2173" spans="6:6" x14ac:dyDescent="0.25">
      <c r="F2173" s="3"/>
    </row>
    <row r="2174" spans="6:6" x14ac:dyDescent="0.25">
      <c r="F2174" s="3"/>
    </row>
    <row r="2175" spans="6:6" x14ac:dyDescent="0.25">
      <c r="F2175" s="3"/>
    </row>
    <row r="2176" spans="6:6" x14ac:dyDescent="0.25">
      <c r="F2176" s="3"/>
    </row>
    <row r="2177" spans="6:6" x14ac:dyDescent="0.25">
      <c r="F2177" s="3"/>
    </row>
    <row r="2178" spans="6:6" x14ac:dyDescent="0.25">
      <c r="F2178" s="3"/>
    </row>
    <row r="2179" spans="6:6" x14ac:dyDescent="0.25">
      <c r="F2179" s="3"/>
    </row>
    <row r="2180" spans="6:6" x14ac:dyDescent="0.25">
      <c r="F2180" s="3"/>
    </row>
    <row r="2181" spans="6:6" x14ac:dyDescent="0.25">
      <c r="F2181" s="3"/>
    </row>
    <row r="2182" spans="6:6" x14ac:dyDescent="0.25">
      <c r="F2182" s="3"/>
    </row>
    <row r="2183" spans="6:6" x14ac:dyDescent="0.25">
      <c r="F2183" s="3"/>
    </row>
    <row r="2184" spans="6:6" x14ac:dyDescent="0.25">
      <c r="F2184" s="3"/>
    </row>
    <row r="2185" spans="6:6" x14ac:dyDescent="0.25">
      <c r="F2185" s="3"/>
    </row>
    <row r="2186" spans="6:6" x14ac:dyDescent="0.25">
      <c r="F2186" s="3"/>
    </row>
    <row r="2187" spans="6:6" x14ac:dyDescent="0.25">
      <c r="F2187" s="3"/>
    </row>
    <row r="2188" spans="6:6" x14ac:dyDescent="0.25">
      <c r="F2188" s="3"/>
    </row>
    <row r="2189" spans="6:6" x14ac:dyDescent="0.25">
      <c r="F2189" s="3"/>
    </row>
    <row r="2190" spans="6:6" x14ac:dyDescent="0.25">
      <c r="F2190" s="3"/>
    </row>
    <row r="2191" spans="6:6" x14ac:dyDescent="0.25">
      <c r="F2191" s="3"/>
    </row>
    <row r="2192" spans="6:6" x14ac:dyDescent="0.25">
      <c r="F2192" s="3"/>
    </row>
    <row r="2193" spans="6:6" x14ac:dyDescent="0.25">
      <c r="F2193" s="3"/>
    </row>
    <row r="2194" spans="6:6" x14ac:dyDescent="0.25">
      <c r="F2194" s="3"/>
    </row>
    <row r="2195" spans="6:6" x14ac:dyDescent="0.25">
      <c r="F2195" s="3"/>
    </row>
    <row r="2196" spans="6:6" x14ac:dyDescent="0.25">
      <c r="F2196" s="3"/>
    </row>
    <row r="2197" spans="6:6" x14ac:dyDescent="0.25">
      <c r="F2197" s="3"/>
    </row>
    <row r="2198" spans="6:6" x14ac:dyDescent="0.25">
      <c r="F2198" s="3"/>
    </row>
    <row r="2199" spans="6:6" x14ac:dyDescent="0.25">
      <c r="F2199" s="3"/>
    </row>
    <row r="2200" spans="6:6" x14ac:dyDescent="0.25">
      <c r="F2200" s="3"/>
    </row>
    <row r="2201" spans="6:6" x14ac:dyDescent="0.25">
      <c r="F2201" s="3"/>
    </row>
    <row r="2202" spans="6:6" x14ac:dyDescent="0.25">
      <c r="F2202" s="3"/>
    </row>
    <row r="2203" spans="6:6" x14ac:dyDescent="0.25">
      <c r="F2203" s="3"/>
    </row>
    <row r="2204" spans="6:6" x14ac:dyDescent="0.25">
      <c r="F2204" s="3"/>
    </row>
    <row r="2205" spans="6:6" x14ac:dyDescent="0.25">
      <c r="F2205" s="3"/>
    </row>
    <row r="2206" spans="6:6" x14ac:dyDescent="0.25">
      <c r="F2206" s="3"/>
    </row>
    <row r="2207" spans="6:6" x14ac:dyDescent="0.25">
      <c r="F2207" s="3"/>
    </row>
    <row r="2208" spans="6:6" x14ac:dyDescent="0.25">
      <c r="F2208" s="3"/>
    </row>
    <row r="2209" spans="6:6" x14ac:dyDescent="0.25">
      <c r="F2209" s="3"/>
    </row>
    <row r="2210" spans="6:6" x14ac:dyDescent="0.25">
      <c r="F2210" s="3"/>
    </row>
    <row r="2211" spans="6:6" x14ac:dyDescent="0.25">
      <c r="F2211" s="3"/>
    </row>
    <row r="2212" spans="6:6" x14ac:dyDescent="0.25">
      <c r="F2212" s="3"/>
    </row>
    <row r="2213" spans="6:6" x14ac:dyDescent="0.25">
      <c r="F2213" s="3"/>
    </row>
    <row r="2214" spans="6:6" x14ac:dyDescent="0.25">
      <c r="F2214" s="3"/>
    </row>
    <row r="2215" spans="6:6" x14ac:dyDescent="0.25">
      <c r="F2215" s="3"/>
    </row>
    <row r="2216" spans="6:6" x14ac:dyDescent="0.25">
      <c r="F2216" s="3"/>
    </row>
    <row r="2217" spans="6:6" x14ac:dyDescent="0.25">
      <c r="F2217" s="3"/>
    </row>
    <row r="2218" spans="6:6" x14ac:dyDescent="0.25">
      <c r="F2218" s="3"/>
    </row>
    <row r="2219" spans="6:6" x14ac:dyDescent="0.25">
      <c r="F2219" s="3"/>
    </row>
  </sheetData>
  <mergeCells count="1">
    <mergeCell ref="A1:V1"/>
  </mergeCells>
  <dataValidations count="2">
    <dataValidation type="list" allowBlank="1" showInputMessage="1" showErrorMessage="1" sqref="D5:D6 D8:D67">
      <formula1>subdivision</formula1>
    </dataValidation>
    <dataValidation type="list" allowBlank="1" showInputMessage="1" showErrorMessage="1" sqref="A89:A91 X5:AD6 A58:A87">
      <formula1>counties</formula1>
    </dataValidation>
  </dataValidations>
  <printOptions headings="1" gridLines="1"/>
  <pageMargins left="0" right="0" top="0.75" bottom="0.75" header="0.3" footer="0.3"/>
  <pageSetup paperSize="17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4:G15"/>
  <sheetViews>
    <sheetView workbookViewId="0">
      <selection activeCell="E23" sqref="E23:E24"/>
    </sheetView>
  </sheetViews>
  <sheetFormatPr defaultRowHeight="15" x14ac:dyDescent="0.25"/>
  <sheetData>
    <row r="14" spans="7:7" x14ac:dyDescent="0.3">
      <c r="G14" s="6"/>
    </row>
    <row r="15" spans="7:7" x14ac:dyDescent="0.3">
      <c r="G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 Div Raw Data</vt:lpstr>
      <vt:lpstr>Sheet1</vt:lpstr>
      <vt:lpstr>'Elect Div Raw Data'!Print_Area</vt:lpstr>
      <vt:lpstr>'Elect Div Raw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Poole, Melanie</cp:lastModifiedBy>
  <cp:lastPrinted>2017-06-05T19:55:31Z</cp:lastPrinted>
  <dcterms:created xsi:type="dcterms:W3CDTF">2013-08-01T20:17:17Z</dcterms:created>
  <dcterms:modified xsi:type="dcterms:W3CDTF">2017-06-07T17:00:52Z</dcterms:modified>
</cp:coreProperties>
</file>