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96" yWindow="396" windowWidth="19416" windowHeight="9936"/>
  </bookViews>
  <sheets>
    <sheet name="Elect Div Raw Data" sheetId="1" r:id="rId1"/>
  </sheets>
  <definedNames>
    <definedName name="_xlnm._FilterDatabase" localSheetId="0" hidden="1">'Elect Div Raw Data'!$A$1:$V$1554</definedName>
    <definedName name="_xlnm.Print_Area" localSheetId="0">'Elect Div Raw Data'!$A$1:$Y$482</definedName>
    <definedName name="_xlnm.Print_Titles" localSheetId="0">'Elect Div Raw Data'!$A:$A,'Elect Div Raw Data'!$1:$1</definedName>
  </definedNames>
  <calcPr calcId="145621"/>
</workbook>
</file>

<file path=xl/calcChain.xml><?xml version="1.0" encoding="utf-8"?>
<calcChain xmlns="http://schemas.openxmlformats.org/spreadsheetml/2006/main">
  <c r="P238" i="1" l="1"/>
  <c r="O238" i="1"/>
  <c r="P186" i="1" l="1"/>
  <c r="O186" i="1"/>
  <c r="P185" i="1"/>
  <c r="O185" i="1"/>
  <c r="P481" i="1" l="1"/>
  <c r="O481" i="1"/>
  <c r="P475" i="1"/>
  <c r="O475" i="1"/>
  <c r="P438" i="1"/>
  <c r="O438" i="1"/>
  <c r="P437" i="1"/>
  <c r="O437" i="1"/>
  <c r="P395" i="1"/>
  <c r="O395" i="1"/>
  <c r="P385" i="1"/>
  <c r="O385" i="1"/>
  <c r="P384" i="1"/>
  <c r="O384" i="1"/>
  <c r="P370" i="1"/>
  <c r="O370" i="1"/>
  <c r="P374" i="1"/>
  <c r="O374" i="1"/>
  <c r="P372" i="1"/>
  <c r="O372" i="1"/>
  <c r="P342" i="1"/>
  <c r="O342" i="1"/>
  <c r="P284" i="1"/>
  <c r="O284" i="1"/>
  <c r="P260" i="1" l="1"/>
  <c r="O260" i="1"/>
  <c r="P240" i="1"/>
  <c r="O240" i="1"/>
  <c r="P208" i="1"/>
  <c r="O208" i="1"/>
  <c r="P183" i="1"/>
  <c r="O183" i="1"/>
  <c r="P151" i="1"/>
  <c r="O151" i="1"/>
  <c r="P140" i="1" l="1"/>
  <c r="O140" i="1"/>
  <c r="P121" i="1"/>
  <c r="O121" i="1"/>
  <c r="P59" i="1"/>
  <c r="O59" i="1"/>
  <c r="P62" i="1"/>
  <c r="O62" i="1"/>
  <c r="P7" i="1" l="1"/>
  <c r="O7" i="1"/>
  <c r="P220" i="1" l="1"/>
  <c r="O220" i="1"/>
  <c r="P221" i="1"/>
  <c r="O221" i="1"/>
  <c r="P230" i="1"/>
  <c r="O230" i="1"/>
  <c r="P382" i="1"/>
  <c r="O382" i="1"/>
  <c r="P315" i="1" l="1"/>
  <c r="O315" i="1"/>
  <c r="P314" i="1"/>
  <c r="O314" i="1"/>
  <c r="P26" i="1"/>
  <c r="O26" i="1"/>
  <c r="P25" i="1"/>
  <c r="O25" i="1"/>
  <c r="P450" i="1" l="1"/>
  <c r="O450" i="1"/>
  <c r="O451" i="1"/>
  <c r="P451" i="1"/>
  <c r="P172" i="1"/>
  <c r="O172" i="1"/>
  <c r="P75" i="1" l="1"/>
  <c r="O75" i="1"/>
  <c r="P74" i="1"/>
  <c r="O74" i="1"/>
  <c r="P73" i="1"/>
  <c r="O73" i="1"/>
  <c r="P46" i="1"/>
  <c r="O46" i="1"/>
  <c r="P330" i="1" l="1"/>
  <c r="O330" i="1"/>
  <c r="P327" i="1"/>
  <c r="O327" i="1"/>
  <c r="P192" i="1"/>
  <c r="O192" i="1"/>
  <c r="P190" i="1"/>
  <c r="O190" i="1"/>
  <c r="P156" i="1"/>
  <c r="O156" i="1"/>
  <c r="P110" i="1"/>
  <c r="O110" i="1"/>
  <c r="P29" i="1"/>
  <c r="P37" i="1"/>
  <c r="P48" i="1"/>
  <c r="P52" i="1"/>
  <c r="P107" i="1"/>
  <c r="O107" i="1"/>
  <c r="O52" i="1" l="1"/>
  <c r="O48" i="1"/>
  <c r="O29" i="1"/>
  <c r="O37" i="1" l="1"/>
</calcChain>
</file>

<file path=xl/sharedStrings.xml><?xml version="1.0" encoding="utf-8"?>
<sst xmlns="http://schemas.openxmlformats.org/spreadsheetml/2006/main" count="5943" uniqueCount="672">
  <si>
    <t>County</t>
  </si>
  <si>
    <t>Subdivision Type</t>
  </si>
  <si>
    <t>Subdivision Name</t>
  </si>
  <si>
    <t>Question Type</t>
  </si>
  <si>
    <t>Purpose</t>
  </si>
  <si>
    <t>Wayne</t>
  </si>
  <si>
    <t>Region</t>
  </si>
  <si>
    <t>Media Market</t>
  </si>
  <si>
    <t>Votes For</t>
  </si>
  <si>
    <t>Votes Against</t>
  </si>
  <si>
    <t>Outcome</t>
  </si>
  <si>
    <t>Overlap 1</t>
  </si>
  <si>
    <t>Overlap 2</t>
  </si>
  <si>
    <t>Overlap 3</t>
  </si>
  <si>
    <t>Overlap 4</t>
  </si>
  <si>
    <t>Overlap 5</t>
  </si>
  <si>
    <t>Description</t>
  </si>
  <si>
    <t>Millage</t>
  </si>
  <si>
    <t>Percent</t>
  </si>
  <si>
    <t>Dollar Amount</t>
  </si>
  <si>
    <t>Length of Levy in Years or Continuing Period of Time (CPT)</t>
  </si>
  <si>
    <t>Commencing Year or Effective Date</t>
  </si>
  <si>
    <t>Overlaps</t>
  </si>
  <si>
    <t>Adams</t>
  </si>
  <si>
    <t>Allen</t>
  </si>
  <si>
    <t>Jackson</t>
  </si>
  <si>
    <t>Auglaize</t>
  </si>
  <si>
    <t>Hardin</t>
  </si>
  <si>
    <t>Ashland</t>
  </si>
  <si>
    <t>Richland</t>
  </si>
  <si>
    <t>Holmes</t>
  </si>
  <si>
    <t>Knox</t>
  </si>
  <si>
    <t>Van Wert</t>
  </si>
  <si>
    <t>Ashtabula</t>
  </si>
  <si>
    <t>Jefferson</t>
  </si>
  <si>
    <t>Monroe</t>
  </si>
  <si>
    <t>Trumbull</t>
  </si>
  <si>
    <t>Athens</t>
  </si>
  <si>
    <t>Hocking</t>
  </si>
  <si>
    <t>Morgan</t>
  </si>
  <si>
    <t>Mercer</t>
  </si>
  <si>
    <t>Shelby</t>
  </si>
  <si>
    <t>Darke</t>
  </si>
  <si>
    <t>Belmont</t>
  </si>
  <si>
    <t>Warren</t>
  </si>
  <si>
    <t>Washington</t>
  </si>
  <si>
    <t>Wheeling</t>
  </si>
  <si>
    <t>Brown</t>
  </si>
  <si>
    <t>Butler</t>
  </si>
  <si>
    <t>Ross</t>
  </si>
  <si>
    <t>Carroll</t>
  </si>
  <si>
    <t>Champaign</t>
  </si>
  <si>
    <t>Harrison</t>
  </si>
  <si>
    <t>Madison</t>
  </si>
  <si>
    <t>Logan</t>
  </si>
  <si>
    <t>Union</t>
  </si>
  <si>
    <t>Clark</t>
  </si>
  <si>
    <t>Pike</t>
  </si>
  <si>
    <t>Miami</t>
  </si>
  <si>
    <t>Clermont</t>
  </si>
  <si>
    <t>Clinton</t>
  </si>
  <si>
    <t>Columbiana</t>
  </si>
  <si>
    <t>Coshocton</t>
  </si>
  <si>
    <t>Crawford</t>
  </si>
  <si>
    <t>Cuyahoga</t>
  </si>
  <si>
    <t>Lorain</t>
  </si>
  <si>
    <t>Guernsey</t>
  </si>
  <si>
    <t>Licking</t>
  </si>
  <si>
    <t>Tuscarawas</t>
  </si>
  <si>
    <t>Defiance</t>
  </si>
  <si>
    <t>Delaware</t>
  </si>
  <si>
    <t>Erie</t>
  </si>
  <si>
    <t>Sandusky</t>
  </si>
  <si>
    <t>Seneca</t>
  </si>
  <si>
    <t>Fairfield</t>
  </si>
  <si>
    <t>Fayette</t>
  </si>
  <si>
    <t>Franklin</t>
  </si>
  <si>
    <t>Columbus</t>
  </si>
  <si>
    <t>Hamilton</t>
  </si>
  <si>
    <t>Fulton</t>
  </si>
  <si>
    <t>Henry</t>
  </si>
  <si>
    <t>Williams</t>
  </si>
  <si>
    <t>Lucas</t>
  </si>
  <si>
    <t>Gallia</t>
  </si>
  <si>
    <t>Geauga</t>
  </si>
  <si>
    <t>Lake</t>
  </si>
  <si>
    <t>Greene</t>
  </si>
  <si>
    <t>Cincinnati</t>
  </si>
  <si>
    <t>Hancock</t>
  </si>
  <si>
    <t>Wyandot</t>
  </si>
  <si>
    <t>Highland</t>
  </si>
  <si>
    <t>Montgomery</t>
  </si>
  <si>
    <t>Huron</t>
  </si>
  <si>
    <t>Lawrence</t>
  </si>
  <si>
    <t>Pickaway</t>
  </si>
  <si>
    <t>Mahoning</t>
  </si>
  <si>
    <t>Youngstown</t>
  </si>
  <si>
    <t>Medina</t>
  </si>
  <si>
    <t>Meigs</t>
  </si>
  <si>
    <t>Preble</t>
  </si>
  <si>
    <t>Dayton</t>
  </si>
  <si>
    <t>Morrow</t>
  </si>
  <si>
    <t>Muskingum</t>
  </si>
  <si>
    <t>Ottawa</t>
  </si>
  <si>
    <t>Putnam</t>
  </si>
  <si>
    <t xml:space="preserve">Perry </t>
  </si>
  <si>
    <t>Portage</t>
  </si>
  <si>
    <t>Wood</t>
  </si>
  <si>
    <t>Scioto</t>
  </si>
  <si>
    <t>Stark</t>
  </si>
  <si>
    <t>Summit</t>
  </si>
  <si>
    <t>Vinton</t>
  </si>
  <si>
    <t>Overlap 6</t>
  </si>
  <si>
    <t>Overlap 7</t>
  </si>
  <si>
    <t>Southwest</t>
  </si>
  <si>
    <t>West</t>
  </si>
  <si>
    <t>Lima</t>
  </si>
  <si>
    <t>Northeast</t>
  </si>
  <si>
    <t>Cleveland</t>
  </si>
  <si>
    <t>Southeast</t>
  </si>
  <si>
    <t>Charleston</t>
  </si>
  <si>
    <t>Central</t>
  </si>
  <si>
    <t>Northwest</t>
  </si>
  <si>
    <t>Toledo</t>
  </si>
  <si>
    <t>Zanesville</t>
  </si>
  <si>
    <t>Parkersburg/Marietta</t>
  </si>
  <si>
    <t>Library District</t>
  </si>
  <si>
    <t>Andover Public Library District</t>
  </si>
  <si>
    <t>Levy</t>
  </si>
  <si>
    <t>Current expenses</t>
  </si>
  <si>
    <t>Renewal/Increase</t>
  </si>
  <si>
    <t>N/A</t>
  </si>
  <si>
    <t>Township</t>
  </si>
  <si>
    <t>Dorset</t>
  </si>
  <si>
    <t>Fire &amp; EMS</t>
  </si>
  <si>
    <t>Renewal</t>
  </si>
  <si>
    <t>Park District</t>
  </si>
  <si>
    <t>Geneva Township Park District</t>
  </si>
  <si>
    <t>Parks &amp; recreational purposes</t>
  </si>
  <si>
    <t>Replacement</t>
  </si>
  <si>
    <t>School District</t>
  </si>
  <si>
    <t>Grand Valley Local School District</t>
  </si>
  <si>
    <t>Additional</t>
  </si>
  <si>
    <t>Income Tax</t>
  </si>
  <si>
    <t>Graham Local School District</t>
  </si>
  <si>
    <t>Current operating expenses</t>
  </si>
  <si>
    <t>X</t>
  </si>
  <si>
    <t>Beachwood City School District</t>
  </si>
  <si>
    <t>Combo</t>
  </si>
  <si>
    <t>Repair &amp; improve buildings &amp; facilities</t>
  </si>
  <si>
    <t>Improve school facilities &amp; current operating expenses</t>
  </si>
  <si>
    <t>cpt/35</t>
  </si>
  <si>
    <t>Porter Public Library</t>
  </si>
  <si>
    <t>City</t>
  </si>
  <si>
    <t>Solon</t>
  </si>
  <si>
    <t>Zoning amendment</t>
  </si>
  <si>
    <t>Ambulance &amp; EMS</t>
  </si>
  <si>
    <t>cpt</t>
  </si>
  <si>
    <t>Delta Public Library</t>
  </si>
  <si>
    <t>Fire protection</t>
  </si>
  <si>
    <t>York</t>
  </si>
  <si>
    <t>Russell Township E</t>
  </si>
  <si>
    <t>Liquor Option</t>
  </si>
  <si>
    <t>Particular location</t>
  </si>
  <si>
    <t>Sunday sales</t>
  </si>
  <si>
    <t>Johnstown-Monroe Local School District</t>
  </si>
  <si>
    <t>Emergency requirements of school district</t>
  </si>
  <si>
    <t>Granville Exempted Village School District</t>
  </si>
  <si>
    <t>Northridge Local School District</t>
  </si>
  <si>
    <t xml:space="preserve">Permanent improvements &amp; construct, improve &amp; renovate facilities  </t>
  </si>
  <si>
    <t>30/30</t>
  </si>
  <si>
    <t>Columbia</t>
  </si>
  <si>
    <t>Miscellaneous</t>
  </si>
  <si>
    <t>Lorain 6-C</t>
  </si>
  <si>
    <t>Boardman</t>
  </si>
  <si>
    <t>Replacement/Reduction</t>
  </si>
  <si>
    <t>Village</t>
  </si>
  <si>
    <t>Antioch</t>
  </si>
  <si>
    <t>West Muskingum Local School District</t>
  </si>
  <si>
    <t>South Zanesville</t>
  </si>
  <si>
    <t>Electric aggregation</t>
  </si>
  <si>
    <t>Hiram</t>
  </si>
  <si>
    <t>Streets, sidewalks, curbs &amp; gutters, signals &amp; street facilities &amp; equipment</t>
  </si>
  <si>
    <t>Rootstown</t>
  </si>
  <si>
    <t>Initi/Referendum</t>
  </si>
  <si>
    <t>Cemetery operating expenses</t>
  </si>
  <si>
    <t>Road maintenance &amp; improvements</t>
  </si>
  <si>
    <t>Twin</t>
  </si>
  <si>
    <t>Fire &amp; ambulance services</t>
  </si>
  <si>
    <t>Sales &amp; Use</t>
  </si>
  <si>
    <t>General revenue for the 9-1-1 emergency system</t>
  </si>
  <si>
    <t>West Salem</t>
  </si>
  <si>
    <t>Current expenses of police department</t>
  </si>
  <si>
    <t>Green Local School District</t>
  </si>
  <si>
    <t>Cemetery District</t>
  </si>
  <si>
    <t>Maple Grove Union Cemetery</t>
  </si>
  <si>
    <t>Maintain &amp; operate the cemetery</t>
  </si>
  <si>
    <t>Marseilles</t>
  </si>
  <si>
    <t>Repair township roads</t>
  </si>
  <si>
    <t>Trenton 3</t>
  </si>
  <si>
    <t>Mississinawa Valley Local School District</t>
  </si>
  <si>
    <t xml:space="preserve">Washington </t>
  </si>
  <si>
    <t>Support the Washington County Children Services Board</t>
  </si>
  <si>
    <t>Wood County Park District</t>
  </si>
  <si>
    <t>Operate, improve, conserve &amp; protect new and existing park district lands</t>
  </si>
  <si>
    <t>Huron City School District</t>
  </si>
  <si>
    <t xml:space="preserve">Current expenses </t>
  </si>
  <si>
    <t>Police services</t>
  </si>
  <si>
    <t>Highland Local School District</t>
  </si>
  <si>
    <t>Medina City School District</t>
  </si>
  <si>
    <t>Necessary requirements of the school district</t>
  </si>
  <si>
    <t>Substitute</t>
  </si>
  <si>
    <t xml:space="preserve">County </t>
  </si>
  <si>
    <t>Criminal &amp; administrative justice services</t>
  </si>
  <si>
    <t>Fire District</t>
  </si>
  <si>
    <t>Southwest Mercer Fire District</t>
  </si>
  <si>
    <t>Milton</t>
  </si>
  <si>
    <t>Streets, roads &amp; bridges</t>
  </si>
  <si>
    <t>Oxford</t>
  </si>
  <si>
    <t>Parks &amp; recreation</t>
  </si>
  <si>
    <t>West Chester 16</t>
  </si>
  <si>
    <t>Wynford Local School District</t>
  </si>
  <si>
    <t>Gas aggregation</t>
  </si>
  <si>
    <t>West Lafayette</t>
  </si>
  <si>
    <t>Chardon Local School District</t>
  </si>
  <si>
    <t>Arcadia Local School District</t>
  </si>
  <si>
    <t>Liberty Benton Local School District</t>
  </si>
  <si>
    <t>Patrick Henry Local School District</t>
  </si>
  <si>
    <t>Emergency requirements of the school district</t>
  </si>
  <si>
    <t>Road maintenance</t>
  </si>
  <si>
    <t>Police protection</t>
  </si>
  <si>
    <t>Gasper Township Lakengren Police District</t>
  </si>
  <si>
    <t>Police District</t>
  </si>
  <si>
    <t>Bazetta</t>
  </si>
  <si>
    <t>Girard</t>
  </si>
  <si>
    <t>Collection &amp; disposal of garbage or refuse</t>
  </si>
  <si>
    <t>Joseph Badger Local School District</t>
  </si>
  <si>
    <t>McDonald Local School District</t>
  </si>
  <si>
    <t>Perrysburg</t>
  </si>
  <si>
    <t>Public transportation services</t>
  </si>
  <si>
    <t>Carrollton</t>
  </si>
  <si>
    <t>German</t>
  </si>
  <si>
    <t>Monroeville Local School District</t>
  </si>
  <si>
    <t>Renovate &amp; equip buildings &amp; school sites</t>
  </si>
  <si>
    <t>Willard City School District</t>
  </si>
  <si>
    <t>Indian Creek Local School District</t>
  </si>
  <si>
    <t>Bond</t>
  </si>
  <si>
    <t>Construct &amp; improve facilities, including, new elementary &amp; high school</t>
  </si>
  <si>
    <t>Facilities, programs &amp; services for Murray Ridge Center</t>
  </si>
  <si>
    <t>Lorain County Board of Mental Health</t>
  </si>
  <si>
    <t>Carlisle Township 2</t>
  </si>
  <si>
    <t>Brunswick City School District</t>
  </si>
  <si>
    <t>Current park operational expenses &amp; park improvements</t>
  </si>
  <si>
    <t>Brunswick</t>
  </si>
  <si>
    <t>Alliance City School District</t>
  </si>
  <si>
    <t>North Canton City School District</t>
  </si>
  <si>
    <t>Tuslaw Local School District</t>
  </si>
  <si>
    <t>Louisville G</t>
  </si>
  <si>
    <t>Colebrook</t>
  </si>
  <si>
    <t>Permanent improvements</t>
  </si>
  <si>
    <t>Sabina</t>
  </si>
  <si>
    <t>Shaker Heights Public Library</t>
  </si>
  <si>
    <t>Solon City School District</t>
  </si>
  <si>
    <t>1.6/8.5</t>
  </si>
  <si>
    <t>Adams A-11</t>
  </si>
  <si>
    <t>Henry County Senior Center</t>
  </si>
  <si>
    <t>Provide &amp; maintain senior citizens services or facilities</t>
  </si>
  <si>
    <t>Replacement/Increase</t>
  </si>
  <si>
    <t>Ambulance, emergency medical services or both</t>
  </si>
  <si>
    <t>Indian Lake Local School District</t>
  </si>
  <si>
    <t>Ohio Hi-Point Joint Vocational School District</t>
  </si>
  <si>
    <t>General permanent improvements</t>
  </si>
  <si>
    <t>Overlap 8</t>
  </si>
  <si>
    <t>Columbia Local School District</t>
  </si>
  <si>
    <t>Eaton</t>
  </si>
  <si>
    <t>Boardman Local School District</t>
  </si>
  <si>
    <t>Smith</t>
  </si>
  <si>
    <t>Western Reserve Local School District</t>
  </si>
  <si>
    <t>Avoid an operating deficit</t>
  </si>
  <si>
    <t>East Muskingum Local School District</t>
  </si>
  <si>
    <t>Clay</t>
  </si>
  <si>
    <t>Police &amp; EMS</t>
  </si>
  <si>
    <t>Danbury</t>
  </si>
  <si>
    <t>Genoa</t>
  </si>
  <si>
    <t>Field Local School District</t>
  </si>
  <si>
    <t>Current expenses &amp; ongoing permanent improvements</t>
  </si>
  <si>
    <t>WVFD Joint Fire District</t>
  </si>
  <si>
    <t>Waterloo Local School District</t>
  </si>
  <si>
    <t>Fremont City School District</t>
  </si>
  <si>
    <t>Bellevue</t>
  </si>
  <si>
    <t>General fund</t>
  </si>
  <si>
    <t>Attica</t>
  </si>
  <si>
    <t>Park operation</t>
  </si>
  <si>
    <t>Tiffin City School District</t>
  </si>
  <si>
    <t>Garaway Local School District</t>
  </si>
  <si>
    <t>Ambulance District</t>
  </si>
  <si>
    <t>South East Ambulance District</t>
  </si>
  <si>
    <t>Dorcas Carey Public Library</t>
  </si>
  <si>
    <t>Maintain &amp; operate cemeteries</t>
  </si>
  <si>
    <t>Clinton-Massie Local School District</t>
  </si>
  <si>
    <t>Cuyahoga County Health and Human Services</t>
  </si>
  <si>
    <t>Health and human or social services</t>
  </si>
  <si>
    <t>Brooklyn City School District</t>
  </si>
  <si>
    <t>Milan</t>
  </si>
  <si>
    <t>Xenia</t>
  </si>
  <si>
    <t>Chatham</t>
  </si>
  <si>
    <t>Shelby City School District</t>
  </si>
  <si>
    <t xml:space="preserve">Bond </t>
  </si>
  <si>
    <t>Add to, construct, remodel, furnish &amp; equip buildings &amp; facilities</t>
  </si>
  <si>
    <t>Gibsonburg Exempted Village School District</t>
  </si>
  <si>
    <t>Elida Local School District</t>
  </si>
  <si>
    <t>District's portion of local projects &amp; permanent improvements</t>
  </si>
  <si>
    <t>cpt/30</t>
  </si>
  <si>
    <t>Bath Local School District</t>
  </si>
  <si>
    <t xml:space="preserve">Allen </t>
  </si>
  <si>
    <t>American C</t>
  </si>
  <si>
    <t>Roads &amp; bridges</t>
  </si>
  <si>
    <t>St. Marys City School District</t>
  </si>
  <si>
    <t>Bethesda</t>
  </si>
  <si>
    <t>Flushing</t>
  </si>
  <si>
    <t>Road &amp; bridge maintenance</t>
  </si>
  <si>
    <t>Pease Township Fire District No. 2</t>
  </si>
  <si>
    <t>Pultney</t>
  </si>
  <si>
    <t>Purchase ambulance equipment &amp; provide ambulance or EMS</t>
  </si>
  <si>
    <t>Eastern Joint Fire &amp; EMS District</t>
  </si>
  <si>
    <t>Aberdeen</t>
  </si>
  <si>
    <t>Implement &amp; operate a 9-1-1 emergency system</t>
  </si>
  <si>
    <t>Continuation</t>
  </si>
  <si>
    <t>Ambulance service, EMS or both</t>
  </si>
  <si>
    <t>Brown Local School District</t>
  </si>
  <si>
    <t>Urbana</t>
  </si>
  <si>
    <t>Public safety &amp; operating &amp; capital improvements</t>
  </si>
  <si>
    <t>Northeastern Local School District</t>
  </si>
  <si>
    <t>Local share of school construction &amp; maintaining classroom facilities</t>
  </si>
  <si>
    <t>23/37</t>
  </si>
  <si>
    <t>Enon</t>
  </si>
  <si>
    <t>Green Township Fire District #1</t>
  </si>
  <si>
    <t>Green Township Fire District #2</t>
  </si>
  <si>
    <t>New Carlisle</t>
  </si>
  <si>
    <t>Clermont County Board of Developmental Disabilities</t>
  </si>
  <si>
    <t xml:space="preserve">Operate programs, services and facilities </t>
  </si>
  <si>
    <t>Wilmington 4-A 8</t>
  </si>
  <si>
    <t>Parma City School District</t>
  </si>
  <si>
    <t>North Royalton</t>
  </si>
  <si>
    <t>Greenville Township West A</t>
  </si>
  <si>
    <t>Provide services for senior citizens through SourcePoint</t>
  </si>
  <si>
    <t>Ashley</t>
  </si>
  <si>
    <t>Repair roads</t>
  </si>
  <si>
    <t>Galena</t>
  </si>
  <si>
    <t>Orange G</t>
  </si>
  <si>
    <t>Trenton B</t>
  </si>
  <si>
    <t>Scott</t>
  </si>
  <si>
    <t>West Union</t>
  </si>
  <si>
    <t>Brush Creek Township</t>
  </si>
  <si>
    <t>Bluffton C</t>
  </si>
  <si>
    <t>Clinton-Warren Joint Fire &amp; Rescue District</t>
  </si>
  <si>
    <t>Bucyrus Public Library District</t>
  </si>
  <si>
    <t>Crestline Exempted Village School District</t>
  </si>
  <si>
    <t>Cranberry Township</t>
  </si>
  <si>
    <t>Edison Local School District</t>
  </si>
  <si>
    <t>Margaretta</t>
  </si>
  <si>
    <t xml:space="preserve">Streets, roads &amp; bridges </t>
  </si>
  <si>
    <t>Gahanna-Jefferson City School District</t>
  </si>
  <si>
    <t>Construct &amp; improve facilities &amp; current operating expenses</t>
  </si>
  <si>
    <t>Mifflin Township Police District</t>
  </si>
  <si>
    <t>Prairie</t>
  </si>
  <si>
    <t>Maintenance building improvements &amp; maintain &amp; operate Wauseon Union Cemetery</t>
  </si>
  <si>
    <t>Road improvements</t>
  </si>
  <si>
    <t>Cambridge</t>
  </si>
  <si>
    <t>Replacement/Decrease</t>
  </si>
  <si>
    <t>Cambridge City School District</t>
  </si>
  <si>
    <t>Adams Township A</t>
  </si>
  <si>
    <t>Berkshire Local School District</t>
  </si>
  <si>
    <t>Construct school facilities &amp; locally funded initiatives</t>
  </si>
  <si>
    <t>Auburn Township C</t>
  </si>
  <si>
    <t>Yellow Springs Exempted Village School District</t>
  </si>
  <si>
    <t>30/37</t>
  </si>
  <si>
    <t>Bellbrook</t>
  </si>
  <si>
    <t>Bellbrook Sugarcreek Park District</t>
  </si>
  <si>
    <t xml:space="preserve">Hamilton </t>
  </si>
  <si>
    <t>Operating expenses &amp; capital improvements</t>
  </si>
  <si>
    <t>Cleves</t>
  </si>
  <si>
    <t>Hancock County Job &amp; Family Services</t>
  </si>
  <si>
    <t>Provide public assistance, human or social services, relief &amp; welfare</t>
  </si>
  <si>
    <t xml:space="preserve">Emergency requirements of school district </t>
  </si>
  <si>
    <t>Cory-Rawson Local School District</t>
  </si>
  <si>
    <t>Patterson</t>
  </si>
  <si>
    <t>Lynchburg</t>
  </si>
  <si>
    <t>Maintain streets</t>
  </si>
  <si>
    <t>Mowrystown</t>
  </si>
  <si>
    <t>Maintain &amp; operate township cemeteries</t>
  </si>
  <si>
    <t>Norwalk</t>
  </si>
  <si>
    <t>Recreational purposes</t>
  </si>
  <si>
    <t>Jackson County Department of Children Services</t>
  </si>
  <si>
    <t>Advisory election: additional funding to operate the City police department</t>
  </si>
  <si>
    <t>Jackson 1-A</t>
  </si>
  <si>
    <t>Empire</t>
  </si>
  <si>
    <t>Mingo Junction</t>
  </si>
  <si>
    <t>Ambulance, or other emergency medical service equipment</t>
  </si>
  <si>
    <t>New Alexandria</t>
  </si>
  <si>
    <t>Rayland</t>
  </si>
  <si>
    <t>Wells</t>
  </si>
  <si>
    <t>Adena - 064</t>
  </si>
  <si>
    <t>Newark City School District</t>
  </si>
  <si>
    <t>Union - #1</t>
  </si>
  <si>
    <t>Union - #2</t>
  </si>
  <si>
    <t>Alexandria</t>
  </si>
  <si>
    <t>Shall the village surrender its corporate powers</t>
  </si>
  <si>
    <t>Boardman Township 9</t>
  </si>
  <si>
    <t>Etna Township A - 12990-12998 National Road SW</t>
  </si>
  <si>
    <t>Etna Township A - 12974-12986 National Road SW</t>
  </si>
  <si>
    <t>Granville Village B</t>
  </si>
  <si>
    <t xml:space="preserve">St. Louisville Village </t>
  </si>
  <si>
    <t>Avon</t>
  </si>
  <si>
    <t>Maintain, manage &amp; operate public parks &amp; recreational activities</t>
  </si>
  <si>
    <t>Street maintenance &amp; repairs</t>
  </si>
  <si>
    <t>Grafton Village 1/2</t>
  </si>
  <si>
    <t>Maumee City School District</t>
  </si>
  <si>
    <t>Providence</t>
  </si>
  <si>
    <t>Care, treatment &amp; maintenance of residents with tuberculosis &amp; related diseases</t>
  </si>
  <si>
    <t>Austintown</t>
  </si>
  <si>
    <t>Austintown Township 19</t>
  </si>
  <si>
    <t>Austintown Township 29</t>
  </si>
  <si>
    <t>Beaver Township 4</t>
  </si>
  <si>
    <t>Canfield Township 7</t>
  </si>
  <si>
    <t>Road District</t>
  </si>
  <si>
    <t>Westfield</t>
  </si>
  <si>
    <t xml:space="preserve">Construct, improve new criminal justice facilities, operating expenses &amp; other services </t>
  </si>
  <si>
    <t>Middleport</t>
  </si>
  <si>
    <t>Pomeroy</t>
  </si>
  <si>
    <t>Street maintenance</t>
  </si>
  <si>
    <t>Covington</t>
  </si>
  <si>
    <t>Piqua 3-B/C</t>
  </si>
  <si>
    <t>Tipp City C</t>
  </si>
  <si>
    <t>Bennington</t>
  </si>
  <si>
    <t xml:space="preserve">Morrow </t>
  </si>
  <si>
    <t>Impose a charge for a 9-1-1 system</t>
  </si>
  <si>
    <t>Central Ohio Joint Fire District</t>
  </si>
  <si>
    <t>Howard</t>
  </si>
  <si>
    <t>Roads, streets &amp; bridges</t>
  </si>
  <si>
    <t>Madison County Board of Developmental Disabilities</t>
  </si>
  <si>
    <t>Maintain &amp; operate the 9-1-1 system</t>
  </si>
  <si>
    <t>Stokes</t>
  </si>
  <si>
    <t>Madison-Plains Local School District</t>
  </si>
  <si>
    <t>Jackson Fire District</t>
  </si>
  <si>
    <t>Springfield</t>
  </si>
  <si>
    <t>Benton</t>
  </si>
  <si>
    <t>Benton-Carroll-Salem Local School District</t>
  </si>
  <si>
    <t>Marblehead</t>
  </si>
  <si>
    <t>Portage County Health District</t>
  </si>
  <si>
    <t>Current expenses of the health district</t>
  </si>
  <si>
    <t>Lewisburg</t>
  </si>
  <si>
    <t>Ottawa-Glandorf Local School District</t>
  </si>
  <si>
    <t>Cass</t>
  </si>
  <si>
    <t>Shelby 1-A</t>
  </si>
  <si>
    <t>Chillicothe City School District</t>
  </si>
  <si>
    <t>Chillicothe 6-B</t>
  </si>
  <si>
    <t>Woodmore Local School District</t>
  </si>
  <si>
    <t>Woodville</t>
  </si>
  <si>
    <t>Emergency medical services</t>
  </si>
  <si>
    <t>Ambulance services</t>
  </si>
  <si>
    <t>Resurfacing streets &amp; roads</t>
  </si>
  <si>
    <t>Valley</t>
  </si>
  <si>
    <t>Ambulance service, emergency medical service or both</t>
  </si>
  <si>
    <t>Tiffin</t>
  </si>
  <si>
    <t>Maintain &amp; improve public streets</t>
  </si>
  <si>
    <t>Jackson Center Local School District</t>
  </si>
  <si>
    <t>Sidney 2-D</t>
  </si>
  <si>
    <t>Alliance</t>
  </si>
  <si>
    <t>Lake Township Fire District</t>
  </si>
  <si>
    <t>Lexington</t>
  </si>
  <si>
    <t>Paris Township Road District #1</t>
  </si>
  <si>
    <t>Perry Local School District</t>
  </si>
  <si>
    <t>Pike Township Fire District</t>
  </si>
  <si>
    <t>Sugarcreek Township Fire District</t>
  </si>
  <si>
    <t>Canton</t>
  </si>
  <si>
    <t>Public safety, general operating expenses, &amp; Capital Improvement Fund</t>
  </si>
  <si>
    <t>Limaville</t>
  </si>
  <si>
    <t>Louisville B</t>
  </si>
  <si>
    <t xml:space="preserve">City </t>
  </si>
  <si>
    <t>Massillon 6-D</t>
  </si>
  <si>
    <t>North Canton 1-A</t>
  </si>
  <si>
    <t>Boston Heights</t>
  </si>
  <si>
    <t>Norton City School District</t>
  </si>
  <si>
    <t>Reminderville</t>
  </si>
  <si>
    <t xml:space="preserve">Richfield </t>
  </si>
  <si>
    <t>Twinsburg</t>
  </si>
  <si>
    <t>Twinsburg City School District</t>
  </si>
  <si>
    <t>Woodridge Local School District</t>
  </si>
  <si>
    <t>Macedonia</t>
  </si>
  <si>
    <t>Fire, police &amp; service department operations</t>
  </si>
  <si>
    <t>Stow</t>
  </si>
  <si>
    <t>Charter amendment:  Article XV, section 15.03</t>
  </si>
  <si>
    <t>Howland Local School District</t>
  </si>
  <si>
    <t>Mathews Local School District</t>
  </si>
  <si>
    <t>Renovate, improve, remodel, construct, add to, furnish &amp; equip facilities &amp; sites</t>
  </si>
  <si>
    <t>Newton Falls</t>
  </si>
  <si>
    <t>Streets &amp; bridges</t>
  </si>
  <si>
    <t>Niles City School District</t>
  </si>
  <si>
    <t>Charter amendment:  Article II, Section 1</t>
  </si>
  <si>
    <t>Charter amendment:  Article III, Section 1</t>
  </si>
  <si>
    <t>Charter amendment:  Article VII, Section 4</t>
  </si>
  <si>
    <t>Bazetta B</t>
  </si>
  <si>
    <t>Bazetta C</t>
  </si>
  <si>
    <t>Brookfield E</t>
  </si>
  <si>
    <t>Hubbard 1-B</t>
  </si>
  <si>
    <t>Liberty D</t>
  </si>
  <si>
    <t>Mecca A</t>
  </si>
  <si>
    <t>New Philadelphia City School District</t>
  </si>
  <si>
    <t>New Philadelphia 3-D #24</t>
  </si>
  <si>
    <t>Little Miami Local School District</t>
  </si>
  <si>
    <t>Construct, improve, renovate &amp; add to facilities &amp; site improvements</t>
  </si>
  <si>
    <t>Carlisle Local School District</t>
  </si>
  <si>
    <t>Lebanon City School District</t>
  </si>
  <si>
    <t>Waynesville</t>
  </si>
  <si>
    <t>Massie Township 193</t>
  </si>
  <si>
    <t>Waynesville Village A-239</t>
  </si>
  <si>
    <t>Barlow</t>
  </si>
  <si>
    <t>Belpre City School District</t>
  </si>
  <si>
    <t xml:space="preserve">East Muskingum </t>
  </si>
  <si>
    <t>Marietta</t>
  </si>
  <si>
    <t>Palmer</t>
  </si>
  <si>
    <t>West Muskingum</t>
  </si>
  <si>
    <t>Operate, maintain &amp; repair the Wayne County Care Center</t>
  </si>
  <si>
    <t>Wooster 1-C</t>
  </si>
  <si>
    <t>Wooster 2-A</t>
  </si>
  <si>
    <t>Center</t>
  </si>
  <si>
    <t>Bowling Green City School District</t>
  </si>
  <si>
    <t>Eastwood Local School District</t>
  </si>
  <si>
    <t>Bowling Green 4-A -110</t>
  </si>
  <si>
    <t>Buchtel</t>
  </si>
  <si>
    <t>Sunday sales sold on premises between 10 am and midnight</t>
  </si>
  <si>
    <t>Milford</t>
  </si>
  <si>
    <t>Monroe 8</t>
  </si>
  <si>
    <t>Franklin Township Road District</t>
  </si>
  <si>
    <t>Roads</t>
  </si>
  <si>
    <t>St. Clair Township South</t>
  </si>
  <si>
    <t>Cleveland 8-D</t>
  </si>
  <si>
    <t>Westlake 4-D</t>
  </si>
  <si>
    <t>Defiance 1-E</t>
  </si>
  <si>
    <t>Fire equipment</t>
  </si>
  <si>
    <t>Delaware 4-B</t>
  </si>
  <si>
    <t>Liberty B</t>
  </si>
  <si>
    <t>Berne</t>
  </si>
  <si>
    <t>Bloom-Carroll Local School District</t>
  </si>
  <si>
    <t>Construct, improve &amp; improve facilities and permanent improvements</t>
  </si>
  <si>
    <t>cpt/37</t>
  </si>
  <si>
    <t>Thurston</t>
  </si>
  <si>
    <t>Violet</t>
  </si>
  <si>
    <t>Maintain senior citizens services or facilities</t>
  </si>
  <si>
    <t>Amanda-Clearcreek Local School District</t>
  </si>
  <si>
    <t>Columbus 7-B</t>
  </si>
  <si>
    <t>Beer:  off premises consumption</t>
  </si>
  <si>
    <t>Wine &amp; mixed beverages:  off premise consumption</t>
  </si>
  <si>
    <t>Columbus 7-D</t>
  </si>
  <si>
    <t>Columbus 18-B</t>
  </si>
  <si>
    <t>Columbus 19-B</t>
  </si>
  <si>
    <t>Columbus 25-G</t>
  </si>
  <si>
    <t>Columbus 40-C</t>
  </si>
  <si>
    <t>Dublin 2-F</t>
  </si>
  <si>
    <t>Gahanna 2-D - Mug &amp; Jug</t>
  </si>
  <si>
    <t>Gahanna 2-D- Pub in Gahanna</t>
  </si>
  <si>
    <t>Grandview E</t>
  </si>
  <si>
    <t>Westerville 1-D</t>
  </si>
  <si>
    <t>Sunday sales intoxicating liquor on-premises from 10am to midnight with food or goods</t>
  </si>
  <si>
    <t>Middlefield Village A</t>
  </si>
  <si>
    <t>New Jasper Township 466</t>
  </si>
  <si>
    <t>Operate &amp; maintain a cemetery</t>
  </si>
  <si>
    <t>Proctorville</t>
  </si>
  <si>
    <t>Police department salaries &amp; wages</t>
  </si>
  <si>
    <t>Coal Grove A</t>
  </si>
  <si>
    <t>Spirituous liquors by the glass</t>
  </si>
  <si>
    <t>Library purpose</t>
  </si>
  <si>
    <t>Butler Township B</t>
  </si>
  <si>
    <t>Clay Township B</t>
  </si>
  <si>
    <t>Kettering 2-D</t>
  </si>
  <si>
    <t>Kettering 3-D</t>
  </si>
  <si>
    <t>Sagamore Hills Township J</t>
  </si>
  <si>
    <t>Cuyahoga Falls 3-B</t>
  </si>
  <si>
    <t>Middletown 1-2</t>
  </si>
  <si>
    <t xml:space="preserve">Coshocton </t>
  </si>
  <si>
    <t>Ambulance,  emergency medical service or both by the Coshocton County EMS</t>
  </si>
  <si>
    <t>Brecksville-Broadview Heights City School District</t>
  </si>
  <si>
    <t>Construct,  renovate &amp; improve facilities and sites</t>
  </si>
  <si>
    <t>Alexander Local School District</t>
  </si>
  <si>
    <t>Gorham</t>
  </si>
  <si>
    <t>Public Library of Cincinnati and Hamilton County</t>
  </si>
  <si>
    <t>North Olmsted</t>
  </si>
  <si>
    <t>Improve the City's park &amp; recreational facilities</t>
  </si>
  <si>
    <t>Lorain County Board of Developmental Disabilities</t>
  </si>
  <si>
    <t>Chippewa Lake</t>
  </si>
  <si>
    <t>Gloria Glens Park</t>
  </si>
  <si>
    <t>Charter amendment:  Section 3.08</t>
  </si>
  <si>
    <t>Medina City 1-A</t>
  </si>
  <si>
    <t>Scipio</t>
  </si>
  <si>
    <t xml:space="preserve">Scipio </t>
  </si>
  <si>
    <t>Repeal zoning plan currently in effect</t>
  </si>
  <si>
    <t>Circleville</t>
  </si>
  <si>
    <t xml:space="preserve">Blanchard </t>
  </si>
  <si>
    <t>Roadway &amp; sidewalk improvements &amp; repair</t>
  </si>
  <si>
    <t>Hudson</t>
  </si>
  <si>
    <t>Athens City 1-1</t>
  </si>
  <si>
    <t>Brooklyn Heights</t>
  </si>
  <si>
    <t>Continue general municipal functions</t>
  </si>
  <si>
    <t>Operate &amp; maintain mental health, alcohol &amp; drug addiction programs &amp; facilities</t>
  </si>
  <si>
    <t>Kirtland Local School District</t>
  </si>
  <si>
    <t>Leroy</t>
  </si>
  <si>
    <t>Streets &amp; roads</t>
  </si>
  <si>
    <t>Waite Hill</t>
  </si>
  <si>
    <t>Charter amendment</t>
  </si>
  <si>
    <t>Willoughby-Eastlake City School District</t>
  </si>
  <si>
    <t>Willowick</t>
  </si>
  <si>
    <t>Charter amendment:  Article VII, Section 7.3</t>
  </si>
  <si>
    <t>Charter amendment:  Article VII, Section 7.4</t>
  </si>
  <si>
    <t>Liberty</t>
  </si>
  <si>
    <t>Provide &amp; maintain police equipment &amp; personnel for the Lake County Crime Laboratory</t>
  </si>
  <si>
    <t>Provide &amp; maintain fire apparatus</t>
  </si>
  <si>
    <t>Programs operated by the Board of Developmental Disabilities</t>
  </si>
  <si>
    <t>Support children services &amp; the care &amp; placement of children</t>
  </si>
  <si>
    <t>Advisory election: charge a 2 mill retail carbon fee to SOPEC customers</t>
  </si>
  <si>
    <t xml:space="preserve">Athens </t>
  </si>
  <si>
    <t>Gallipolis City 1</t>
  </si>
  <si>
    <t>Raccoon Township - Wine &amp; mixed beverages</t>
  </si>
  <si>
    <t>Raccoon Township - Beer</t>
  </si>
  <si>
    <t>Saltlick</t>
  </si>
  <si>
    <t>Fire services</t>
  </si>
  <si>
    <t>Roseville</t>
  </si>
  <si>
    <t>Darby</t>
  </si>
  <si>
    <t>Taylor</t>
  </si>
  <si>
    <t>Marysville 12 - Crazy Burrito</t>
  </si>
  <si>
    <t>Marysville 12 - Red Shed Legendary Bar-B-Que</t>
  </si>
  <si>
    <t xml:space="preserve">Bristol C </t>
  </si>
  <si>
    <t>Spencer</t>
  </si>
  <si>
    <t xml:space="preserve">Clay </t>
  </si>
  <si>
    <t>Delphos Public Library</t>
  </si>
  <si>
    <t>Geneva Area City School District</t>
  </si>
  <si>
    <t>Tri Township Joint Fire District</t>
  </si>
  <si>
    <t>Evergreen Community Library</t>
  </si>
  <si>
    <t>Provide or maintain zoological park services &amp; facilities</t>
  </si>
  <si>
    <t>Replacement/ Decrease</t>
  </si>
  <si>
    <t>Provide care, support, placement &amp; protective services for children</t>
  </si>
  <si>
    <t>Stokes Township Southwest Fire District</t>
  </si>
  <si>
    <t>Essential mental health services &amp; facilities for children, adults &amp; senior adults</t>
  </si>
  <si>
    <t>Operate &amp; maintain Fairhaven Programs for developmentally disabled persons</t>
  </si>
  <si>
    <t>Construct a safety services building &amp; furnish &amp; equip the same</t>
  </si>
  <si>
    <t>Crooksville A/B/C/D - 8</t>
  </si>
  <si>
    <t xml:space="preserve">Benton </t>
  </si>
  <si>
    <t>Cemetery maintenance</t>
  </si>
  <si>
    <t>Maintain &amp; operate Dayspring, Richland County Home</t>
  </si>
  <si>
    <t>Renewal/Decrease</t>
  </si>
  <si>
    <t>Barberton 4-A</t>
  </si>
  <si>
    <t>Ambulance &amp; emergency medical services</t>
  </si>
  <si>
    <t>Beer: off-premises consumption</t>
  </si>
  <si>
    <t>Beer:  on &amp; off-premises consumption</t>
  </si>
  <si>
    <t>Wine &amp; mixed beverages:  off-premises consumption</t>
  </si>
  <si>
    <t>Wine &amp; mixed beverages: on &amp; off premises consumption</t>
  </si>
  <si>
    <t>Re-designate allotment of previous income tax  to a combined total of 24% for fire &amp; EMS</t>
  </si>
  <si>
    <t>Southwestern Hancock Joint Fire District</t>
  </si>
  <si>
    <t>Operation &amp; capital expenditures of the district</t>
  </si>
  <si>
    <t xml:space="preserve">Lake </t>
  </si>
  <si>
    <t xml:space="preserve">Charter amendment: change to nine member council elected by districts </t>
  </si>
  <si>
    <t xml:space="preserve">acquiring, contructing, or repairing permanent improvements </t>
  </si>
  <si>
    <t>Fire protection, specifically general operation of fire department &amp; purchasing equipment</t>
  </si>
  <si>
    <t>Berlin</t>
  </si>
  <si>
    <t>Charter amendment:  enact Section 133, Youngstown Drinking Water Protection Bill of Rights</t>
  </si>
  <si>
    <t>Failed</t>
  </si>
  <si>
    <t>Passed</t>
  </si>
  <si>
    <t>Boardman Township 8</t>
  </si>
  <si>
    <t>Cincinnati 14-H</t>
  </si>
  <si>
    <t>Local Option</t>
  </si>
  <si>
    <t>Fire and EMS District</t>
  </si>
  <si>
    <t>Waynesfield-Goshen Local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</si>
</sst>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%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4" fillId="0" borderId="2" xfId="0" applyFont="1" applyBorder="1"/>
    <xf numFmtId="0" fontId="4" fillId="0" borderId="2" xfId="0" applyFont="1" applyBorder="1" applyAlignment="1"/>
    <xf numFmtId="0" fontId="4" fillId="0" borderId="2" xfId="0" applyFont="1" applyBorder="1" applyAlignment="1">
      <alignment horizontal="left"/>
    </xf>
    <xf numFmtId="10" fontId="4" fillId="0" borderId="2" xfId="0" applyNumberFormat="1" applyFont="1" applyBorder="1" applyAlignment="1">
      <alignment horizontal="left"/>
    </xf>
    <xf numFmtId="3" fontId="4" fillId="0" borderId="2" xfId="0" applyNumberFormat="1" applyFont="1" applyBorder="1" applyAlignment="1">
      <alignment horizontal="left"/>
    </xf>
    <xf numFmtId="0" fontId="4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horizontal="left"/>
    </xf>
    <xf numFmtId="10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/>
    <xf numFmtId="14" fontId="4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10" fontId="5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left"/>
    </xf>
    <xf numFmtId="9" fontId="4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center"/>
    </xf>
    <xf numFmtId="0" fontId="4" fillId="0" borderId="1" xfId="0" applyFont="1" applyFill="1" applyBorder="1"/>
    <xf numFmtId="0" fontId="4" fillId="0" borderId="1" xfId="0" applyFont="1" applyFill="1" applyBorder="1" applyAlignment="1"/>
    <xf numFmtId="0" fontId="5" fillId="0" borderId="1" xfId="0" applyFont="1" applyFill="1" applyBorder="1"/>
    <xf numFmtId="0" fontId="5" fillId="0" borderId="1" xfId="0" applyFont="1" applyFill="1" applyBorder="1" applyAlignment="1"/>
    <xf numFmtId="10" fontId="4" fillId="0" borderId="1" xfId="1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166" fontId="4" fillId="0" borderId="1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horizontal="left"/>
    </xf>
    <xf numFmtId="10" fontId="5" fillId="0" borderId="1" xfId="1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27"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" formatCode="#,##0"/>
      <alignment horizontal="left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0" formatCode="General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3" formatCode="#,##0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numFmt numFmtId="14" formatCode="0.00%"/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left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alignment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Y482" totalsRowShown="0" headerRowDxfId="26" dataDxfId="25">
  <sortState ref="A3:X2523">
    <sortCondition ref="A3:A2523" customList="Income Tax"/>
  </sortState>
  <tableColumns count="25">
    <tableColumn id="1" name="County" dataDxfId="24"/>
    <tableColumn id="2" name="Region" dataDxfId="23"/>
    <tableColumn id="3" name="Media Market" dataDxfId="22"/>
    <tableColumn id="4" name="Subdivision Type" dataDxfId="21"/>
    <tableColumn id="5" name="Subdivision Name" dataDxfId="20"/>
    <tableColumn id="6" name="Question Type" dataDxfId="19"/>
    <tableColumn id="7" name="Purpose" dataDxfId="18"/>
    <tableColumn id="20" name="Description" dataDxfId="17"/>
    <tableColumn id="22" name="Millage" dataDxfId="16"/>
    <tableColumn id="23" name="Percent" dataDxfId="15"/>
    <tableColumn id="24" name="Dollar Amount" dataDxfId="14"/>
    <tableColumn id="25" name="Length of Levy in Years or Continuing Period of Time (CPT)" dataDxfId="13"/>
    <tableColumn id="8" name="Commencing Year or Effective Date" dataDxfId="12"/>
    <tableColumn id="13" name="Overlaps" dataDxfId="11"/>
    <tableColumn id="10" name="Votes For" dataDxfId="10"/>
    <tableColumn id="11" name="Votes Against" dataDxfId="9"/>
    <tableColumn id="12" name="Outcome" dataDxfId="8"/>
    <tableColumn id="14" name="Overlap 1" dataDxfId="7"/>
    <tableColumn id="15" name="Overlap 2" dataDxfId="6"/>
    <tableColumn id="16" name="Overlap 3" dataDxfId="5"/>
    <tableColumn id="17" name="Overlap 4" dataDxfId="4"/>
    <tableColumn id="18" name="Overlap 5" dataDxfId="3"/>
    <tableColumn id="21" name="Overlap 6" dataDxfId="2"/>
    <tableColumn id="9" name="Overlap 7" dataDxfId="1"/>
    <tableColumn id="19" name="Overlap 8" dataDxfId="0"/>
  </tableColumns>
  <tableStyleInfo name="TableStyleMedium2" showFirstColumn="0" showLastColumn="0" showRowStripes="1" showColumnStripes="0"/>
  <extLst>
    <ext xmlns:x14="http://schemas.microsoft.com/office/spreadsheetml/2009/9/main" uri="{504A1905-F514-4f6f-8877-14C23A59335A}">
      <x14:table altText="May 2018 Primary election" altTextSummary="This is a list of all questions and issues in all 88 counties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52"/>
  <sheetViews>
    <sheetView tabSelected="1" zoomScale="90" zoomScaleNormal="90" workbookViewId="0"/>
  </sheetViews>
  <sheetFormatPr defaultColWidth="9.33203125" defaultRowHeight="15.6" x14ac:dyDescent="0.3"/>
  <cols>
    <col min="1" max="1" width="13.109375" style="13" bestFit="1" customWidth="1"/>
    <col min="2" max="2" width="10.6640625" style="13" customWidth="1"/>
    <col min="3" max="3" width="21.33203125" style="13" customWidth="1"/>
    <col min="4" max="4" width="19.5546875" style="13" customWidth="1"/>
    <col min="5" max="5" width="49.88671875" style="14" customWidth="1"/>
    <col min="6" max="6" width="17.33203125" style="13" bestFit="1" customWidth="1"/>
    <col min="7" max="7" width="89.44140625" style="14" bestFit="1" customWidth="1"/>
    <col min="8" max="8" width="23.6640625" style="42" bestFit="1" customWidth="1"/>
    <col min="9" max="9" width="8.77734375" style="15" bestFit="1" customWidth="1"/>
    <col min="10" max="10" width="9.44140625" style="16" bestFit="1" customWidth="1"/>
    <col min="11" max="11" width="14.6640625" style="17" bestFit="1" customWidth="1"/>
    <col min="12" max="12" width="13.109375" style="15" bestFit="1" customWidth="1"/>
    <col min="13" max="13" width="15.6640625" style="15" bestFit="1" customWidth="1"/>
    <col min="14" max="14" width="9.5546875" style="15" hidden="1" customWidth="1"/>
    <col min="15" max="15" width="10.33203125" style="15" bestFit="1" customWidth="1"/>
    <col min="16" max="16" width="9.21875" style="15" bestFit="1" customWidth="1"/>
    <col min="17" max="17" width="11" style="15" bestFit="1" customWidth="1"/>
    <col min="18" max="18" width="13.109375" style="15" bestFit="1" customWidth="1"/>
    <col min="19" max="25" width="11.44140625" style="15" bestFit="1" customWidth="1"/>
    <col min="26" max="16384" width="9.33203125" style="13"/>
  </cols>
  <sheetData>
    <row r="1" spans="1:25" s="5" customFormat="1" ht="93.6" customHeight="1" x14ac:dyDescent="0.3">
      <c r="A1" s="1" t="s">
        <v>0</v>
      </c>
      <c r="B1" s="1" t="s">
        <v>6</v>
      </c>
      <c r="C1" s="1" t="s">
        <v>7</v>
      </c>
      <c r="D1" s="2" t="s">
        <v>1</v>
      </c>
      <c r="E1" s="1" t="s">
        <v>2</v>
      </c>
      <c r="F1" s="2" t="s">
        <v>3</v>
      </c>
      <c r="G1" s="1" t="s">
        <v>4</v>
      </c>
      <c r="H1" s="2" t="s">
        <v>16</v>
      </c>
      <c r="I1" s="2" t="s">
        <v>17</v>
      </c>
      <c r="J1" s="3" t="s">
        <v>18</v>
      </c>
      <c r="K1" s="4" t="s">
        <v>19</v>
      </c>
      <c r="L1" s="2" t="s">
        <v>20</v>
      </c>
      <c r="M1" s="2" t="s">
        <v>21</v>
      </c>
      <c r="N1" s="2" t="s">
        <v>22</v>
      </c>
      <c r="O1" s="2" t="s">
        <v>8</v>
      </c>
      <c r="P1" s="2" t="s">
        <v>9</v>
      </c>
      <c r="Q1" s="2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112</v>
      </c>
      <c r="X1" s="1" t="s">
        <v>113</v>
      </c>
      <c r="Y1" s="1" t="s">
        <v>272</v>
      </c>
    </row>
    <row r="2" spans="1:25" s="6" customFormat="1" x14ac:dyDescent="0.3">
      <c r="A2" s="6" t="s">
        <v>23</v>
      </c>
      <c r="B2" s="7" t="s">
        <v>114</v>
      </c>
      <c r="C2" s="7" t="s">
        <v>87</v>
      </c>
      <c r="D2" s="7" t="s">
        <v>132</v>
      </c>
      <c r="E2" s="7" t="s">
        <v>351</v>
      </c>
      <c r="F2" s="7" t="s">
        <v>128</v>
      </c>
      <c r="G2" s="7" t="s">
        <v>298</v>
      </c>
      <c r="H2" s="7" t="s">
        <v>135</v>
      </c>
      <c r="I2" s="8">
        <v>0.7</v>
      </c>
      <c r="J2" s="9" t="s">
        <v>131</v>
      </c>
      <c r="K2" s="10" t="s">
        <v>131</v>
      </c>
      <c r="L2" s="8">
        <v>5</v>
      </c>
      <c r="M2" s="11">
        <v>2018</v>
      </c>
      <c r="N2" s="12"/>
      <c r="O2" s="10">
        <v>214</v>
      </c>
      <c r="P2" s="10">
        <v>99</v>
      </c>
      <c r="Q2" s="8" t="s">
        <v>666</v>
      </c>
      <c r="R2" s="8"/>
      <c r="S2" s="8"/>
      <c r="T2" s="8"/>
      <c r="U2" s="8"/>
      <c r="V2" s="8"/>
      <c r="W2" s="8"/>
      <c r="X2" s="8"/>
      <c r="Y2" s="8"/>
    </row>
    <row r="3" spans="1:25" x14ac:dyDescent="0.3">
      <c r="A3" s="13" t="s">
        <v>23</v>
      </c>
      <c r="B3" s="7" t="s">
        <v>114</v>
      </c>
      <c r="C3" s="7" t="s">
        <v>87</v>
      </c>
      <c r="D3" s="14" t="s">
        <v>176</v>
      </c>
      <c r="E3" s="14" t="s">
        <v>352</v>
      </c>
      <c r="F3" s="14" t="s">
        <v>128</v>
      </c>
      <c r="G3" s="14" t="s">
        <v>159</v>
      </c>
      <c r="H3" s="14" t="s">
        <v>142</v>
      </c>
      <c r="I3" s="15">
        <v>8.5</v>
      </c>
      <c r="J3" s="16" t="s">
        <v>131</v>
      </c>
      <c r="K3" s="17" t="s">
        <v>131</v>
      </c>
      <c r="L3" s="15">
        <v>5</v>
      </c>
      <c r="M3" s="18">
        <v>2018</v>
      </c>
      <c r="N3" s="19"/>
      <c r="O3" s="17">
        <v>137</v>
      </c>
      <c r="P3" s="17">
        <v>223</v>
      </c>
      <c r="Q3" s="15" t="s">
        <v>665</v>
      </c>
    </row>
    <row r="4" spans="1:25" x14ac:dyDescent="0.3">
      <c r="A4" s="13" t="s">
        <v>23</v>
      </c>
      <c r="B4" s="7" t="s">
        <v>114</v>
      </c>
      <c r="C4" s="7" t="s">
        <v>87</v>
      </c>
      <c r="D4" s="14" t="s">
        <v>132</v>
      </c>
      <c r="E4" s="14" t="s">
        <v>353</v>
      </c>
      <c r="F4" s="14" t="s">
        <v>162</v>
      </c>
      <c r="G4" s="14" t="s">
        <v>163</v>
      </c>
      <c r="H4" s="14" t="s">
        <v>131</v>
      </c>
      <c r="I4" s="15" t="s">
        <v>131</v>
      </c>
      <c r="J4" s="16" t="s">
        <v>131</v>
      </c>
      <c r="K4" s="17" t="s">
        <v>131</v>
      </c>
      <c r="L4" s="15" t="s">
        <v>131</v>
      </c>
      <c r="M4" s="18" t="s">
        <v>131</v>
      </c>
      <c r="N4" s="19"/>
      <c r="O4" s="17">
        <v>80</v>
      </c>
      <c r="P4" s="17">
        <v>125</v>
      </c>
      <c r="Q4" s="15" t="s">
        <v>665</v>
      </c>
    </row>
    <row r="5" spans="1:25" s="23" customFormat="1" x14ac:dyDescent="0.3">
      <c r="A5" s="13" t="s">
        <v>24</v>
      </c>
      <c r="B5" s="14" t="s">
        <v>115</v>
      </c>
      <c r="C5" s="14" t="s">
        <v>116</v>
      </c>
      <c r="D5" s="14" t="s">
        <v>140</v>
      </c>
      <c r="E5" s="14" t="s">
        <v>310</v>
      </c>
      <c r="F5" s="14" t="s">
        <v>148</v>
      </c>
      <c r="G5" s="14" t="s">
        <v>311</v>
      </c>
      <c r="H5" s="20" t="s">
        <v>131</v>
      </c>
      <c r="I5" s="15">
        <v>0.5</v>
      </c>
      <c r="J5" s="16" t="s">
        <v>131</v>
      </c>
      <c r="K5" s="17">
        <v>17906447</v>
      </c>
      <c r="L5" s="21" t="s">
        <v>312</v>
      </c>
      <c r="M5" s="18">
        <v>2018</v>
      </c>
      <c r="N5" s="19"/>
      <c r="O5" s="17">
        <v>2353</v>
      </c>
      <c r="P5" s="17">
        <v>1923</v>
      </c>
      <c r="Q5" s="15" t="s">
        <v>666</v>
      </c>
      <c r="R5" s="15"/>
      <c r="S5" s="15"/>
      <c r="T5" s="15"/>
      <c r="U5" s="22"/>
      <c r="V5" s="22"/>
      <c r="W5" s="22"/>
      <c r="X5" s="22"/>
      <c r="Y5" s="22"/>
    </row>
    <row r="6" spans="1:25" x14ac:dyDescent="0.3">
      <c r="A6" s="23" t="s">
        <v>24</v>
      </c>
      <c r="B6" s="14" t="s">
        <v>115</v>
      </c>
      <c r="C6" s="14" t="s">
        <v>116</v>
      </c>
      <c r="D6" s="20" t="s">
        <v>140</v>
      </c>
      <c r="E6" s="20" t="s">
        <v>313</v>
      </c>
      <c r="F6" s="20" t="s">
        <v>128</v>
      </c>
      <c r="G6" s="20" t="s">
        <v>166</v>
      </c>
      <c r="H6" s="20" t="s">
        <v>135</v>
      </c>
      <c r="I6" s="22">
        <v>11.47</v>
      </c>
      <c r="J6" s="24" t="s">
        <v>131</v>
      </c>
      <c r="K6" s="25">
        <v>3725182</v>
      </c>
      <c r="L6" s="26">
        <v>5</v>
      </c>
      <c r="M6" s="26">
        <v>2019</v>
      </c>
      <c r="N6" s="27"/>
      <c r="O6" s="25">
        <v>1126</v>
      </c>
      <c r="P6" s="25">
        <v>723</v>
      </c>
      <c r="Q6" s="22" t="s">
        <v>666</v>
      </c>
      <c r="R6" s="22"/>
      <c r="S6" s="22"/>
      <c r="T6" s="22"/>
      <c r="U6" s="22"/>
      <c r="V6" s="22"/>
      <c r="W6" s="22"/>
      <c r="X6" s="22"/>
      <c r="Y6" s="22"/>
    </row>
    <row r="7" spans="1:25" s="23" customFormat="1" x14ac:dyDescent="0.3">
      <c r="A7" s="23" t="s">
        <v>24</v>
      </c>
      <c r="B7" s="20" t="s">
        <v>115</v>
      </c>
      <c r="C7" s="20" t="s">
        <v>116</v>
      </c>
      <c r="D7" s="20" t="s">
        <v>126</v>
      </c>
      <c r="E7" s="20" t="s">
        <v>634</v>
      </c>
      <c r="F7" s="20" t="s">
        <v>128</v>
      </c>
      <c r="G7" s="20" t="s">
        <v>129</v>
      </c>
      <c r="H7" s="20" t="s">
        <v>135</v>
      </c>
      <c r="I7" s="22">
        <v>0.6</v>
      </c>
      <c r="J7" s="24" t="s">
        <v>131</v>
      </c>
      <c r="K7" s="25" t="s">
        <v>131</v>
      </c>
      <c r="L7" s="26">
        <v>5</v>
      </c>
      <c r="M7" s="26">
        <v>2018</v>
      </c>
      <c r="N7" s="27" t="s">
        <v>146</v>
      </c>
      <c r="O7" s="25">
        <f>646+368</f>
        <v>1014</v>
      </c>
      <c r="P7" s="25">
        <f>179+87</f>
        <v>266</v>
      </c>
      <c r="Q7" s="22" t="s">
        <v>666</v>
      </c>
      <c r="R7" s="22" t="s">
        <v>32</v>
      </c>
      <c r="S7" s="22"/>
      <c r="T7" s="22"/>
      <c r="U7" s="22"/>
      <c r="V7" s="22"/>
      <c r="W7" s="22"/>
      <c r="X7" s="22"/>
      <c r="Y7" s="22"/>
    </row>
    <row r="8" spans="1:25" x14ac:dyDescent="0.3">
      <c r="A8" s="13" t="s">
        <v>24</v>
      </c>
      <c r="B8" s="14" t="s">
        <v>115</v>
      </c>
      <c r="C8" s="14" t="s">
        <v>116</v>
      </c>
      <c r="D8" s="14" t="s">
        <v>0</v>
      </c>
      <c r="E8" s="14" t="s">
        <v>314</v>
      </c>
      <c r="F8" s="14" t="s">
        <v>189</v>
      </c>
      <c r="G8" s="14" t="s">
        <v>661</v>
      </c>
      <c r="H8" s="14" t="s">
        <v>142</v>
      </c>
      <c r="I8" s="15" t="s">
        <v>131</v>
      </c>
      <c r="J8" s="28">
        <v>2E-3</v>
      </c>
      <c r="K8" s="17" t="s">
        <v>131</v>
      </c>
      <c r="L8" s="15">
        <v>10</v>
      </c>
      <c r="M8" s="21">
        <v>43374</v>
      </c>
      <c r="N8" s="19"/>
      <c r="O8" s="17">
        <v>7711</v>
      </c>
      <c r="P8" s="17">
        <v>8221</v>
      </c>
      <c r="Q8" s="15" t="s">
        <v>665</v>
      </c>
    </row>
    <row r="9" spans="1:25" x14ac:dyDescent="0.3">
      <c r="A9" s="13" t="s">
        <v>24</v>
      </c>
      <c r="B9" s="14" t="s">
        <v>115</v>
      </c>
      <c r="C9" s="14" t="s">
        <v>116</v>
      </c>
      <c r="D9" s="14" t="s">
        <v>153</v>
      </c>
      <c r="E9" s="14" t="s">
        <v>315</v>
      </c>
      <c r="F9" s="14" t="s">
        <v>162</v>
      </c>
      <c r="G9" s="14" t="s">
        <v>164</v>
      </c>
      <c r="H9" s="14" t="s">
        <v>131</v>
      </c>
      <c r="I9" s="15" t="s">
        <v>131</v>
      </c>
      <c r="J9" s="16" t="s">
        <v>131</v>
      </c>
      <c r="K9" s="17" t="s">
        <v>131</v>
      </c>
      <c r="L9" s="15" t="s">
        <v>131</v>
      </c>
      <c r="M9" s="18" t="s">
        <v>131</v>
      </c>
      <c r="N9" s="19"/>
      <c r="O9" s="17">
        <v>141</v>
      </c>
      <c r="P9" s="17">
        <v>92</v>
      </c>
      <c r="Q9" s="15" t="s">
        <v>666</v>
      </c>
    </row>
    <row r="10" spans="1:25" x14ac:dyDescent="0.3">
      <c r="A10" s="13" t="s">
        <v>24</v>
      </c>
      <c r="B10" s="14" t="s">
        <v>115</v>
      </c>
      <c r="C10" s="14" t="s">
        <v>116</v>
      </c>
      <c r="D10" s="14" t="s">
        <v>153</v>
      </c>
      <c r="E10" s="14" t="s">
        <v>354</v>
      </c>
      <c r="F10" s="14" t="s">
        <v>162</v>
      </c>
      <c r="G10" s="14" t="s">
        <v>163</v>
      </c>
      <c r="H10" s="14" t="s">
        <v>131</v>
      </c>
      <c r="I10" s="15" t="s">
        <v>131</v>
      </c>
      <c r="J10" s="16" t="s">
        <v>131</v>
      </c>
      <c r="K10" s="17" t="s">
        <v>131</v>
      </c>
      <c r="L10" s="15" t="s">
        <v>131</v>
      </c>
      <c r="M10" s="18" t="s">
        <v>131</v>
      </c>
      <c r="N10" s="19"/>
      <c r="O10" s="17">
        <v>146</v>
      </c>
      <c r="P10" s="17">
        <v>46</v>
      </c>
      <c r="Q10" s="15" t="s">
        <v>666</v>
      </c>
    </row>
    <row r="11" spans="1:25" x14ac:dyDescent="0.3">
      <c r="A11" s="13" t="s">
        <v>24</v>
      </c>
      <c r="B11" s="14" t="s">
        <v>115</v>
      </c>
      <c r="C11" s="14" t="s">
        <v>116</v>
      </c>
      <c r="D11" s="14" t="s">
        <v>153</v>
      </c>
      <c r="E11" s="14" t="s">
        <v>354</v>
      </c>
      <c r="F11" s="14" t="s">
        <v>162</v>
      </c>
      <c r="G11" s="14" t="s">
        <v>164</v>
      </c>
      <c r="H11" s="14" t="s">
        <v>131</v>
      </c>
      <c r="I11" s="15" t="s">
        <v>131</v>
      </c>
      <c r="J11" s="16" t="s">
        <v>131</v>
      </c>
      <c r="K11" s="17" t="s">
        <v>131</v>
      </c>
      <c r="L11" s="15" t="s">
        <v>131</v>
      </c>
      <c r="M11" s="18" t="s">
        <v>131</v>
      </c>
      <c r="N11" s="19"/>
      <c r="O11" s="17">
        <v>131</v>
      </c>
      <c r="P11" s="17">
        <v>61</v>
      </c>
      <c r="Q11" s="15" t="s">
        <v>666</v>
      </c>
    </row>
    <row r="12" spans="1:25" x14ac:dyDescent="0.3">
      <c r="A12" s="13" t="s">
        <v>28</v>
      </c>
      <c r="B12" s="14" t="s">
        <v>117</v>
      </c>
      <c r="C12" s="14" t="s">
        <v>118</v>
      </c>
      <c r="D12" s="14" t="s">
        <v>132</v>
      </c>
      <c r="E12" s="14" t="s">
        <v>85</v>
      </c>
      <c r="F12" s="14" t="s">
        <v>128</v>
      </c>
      <c r="G12" s="14" t="s">
        <v>217</v>
      </c>
      <c r="H12" s="14" t="s">
        <v>130</v>
      </c>
      <c r="I12" s="15">
        <v>2</v>
      </c>
      <c r="J12" s="16" t="s">
        <v>131</v>
      </c>
      <c r="K12" s="17" t="s">
        <v>131</v>
      </c>
      <c r="L12" s="15">
        <v>5</v>
      </c>
      <c r="M12" s="18">
        <v>2018</v>
      </c>
      <c r="N12" s="19"/>
      <c r="O12" s="17">
        <v>69</v>
      </c>
      <c r="P12" s="17">
        <v>33</v>
      </c>
      <c r="Q12" s="15" t="s">
        <v>666</v>
      </c>
    </row>
    <row r="13" spans="1:25" x14ac:dyDescent="0.3">
      <c r="A13" s="13" t="s">
        <v>28</v>
      </c>
      <c r="B13" s="14" t="s">
        <v>117</v>
      </c>
      <c r="C13" s="14" t="s">
        <v>118</v>
      </c>
      <c r="D13" s="14" t="s">
        <v>132</v>
      </c>
      <c r="E13" s="14" t="s">
        <v>216</v>
      </c>
      <c r="F13" s="14" t="s">
        <v>128</v>
      </c>
      <c r="G13" s="14" t="s">
        <v>134</v>
      </c>
      <c r="H13" s="14" t="s">
        <v>130</v>
      </c>
      <c r="I13" s="15">
        <v>3.9</v>
      </c>
      <c r="J13" s="16" t="s">
        <v>131</v>
      </c>
      <c r="K13" s="17" t="s">
        <v>131</v>
      </c>
      <c r="L13" s="15">
        <v>5</v>
      </c>
      <c r="M13" s="18">
        <v>2018</v>
      </c>
      <c r="N13" s="19"/>
      <c r="O13" s="17">
        <v>215</v>
      </c>
      <c r="P13" s="17">
        <v>120</v>
      </c>
      <c r="Q13" s="15" t="s">
        <v>666</v>
      </c>
    </row>
    <row r="14" spans="1:25" x14ac:dyDescent="0.3">
      <c r="A14" s="13" t="s">
        <v>28</v>
      </c>
      <c r="B14" s="14" t="s">
        <v>117</v>
      </c>
      <c r="C14" s="14" t="s">
        <v>118</v>
      </c>
      <c r="D14" s="14" t="s">
        <v>132</v>
      </c>
      <c r="E14" s="14" t="s">
        <v>91</v>
      </c>
      <c r="F14" s="14" t="s">
        <v>128</v>
      </c>
      <c r="G14" s="14" t="s">
        <v>217</v>
      </c>
      <c r="H14" s="14" t="s">
        <v>142</v>
      </c>
      <c r="I14" s="15">
        <v>1</v>
      </c>
      <c r="J14" s="16" t="s">
        <v>131</v>
      </c>
      <c r="K14" s="17" t="s">
        <v>131</v>
      </c>
      <c r="L14" s="15">
        <v>5</v>
      </c>
      <c r="M14" s="18">
        <v>2018</v>
      </c>
      <c r="N14" s="19"/>
      <c r="O14" s="17">
        <v>190</v>
      </c>
      <c r="P14" s="17">
        <v>145</v>
      </c>
      <c r="Q14" s="15" t="s">
        <v>666</v>
      </c>
    </row>
    <row r="15" spans="1:25" x14ac:dyDescent="0.3">
      <c r="A15" s="13" t="s">
        <v>33</v>
      </c>
      <c r="B15" s="14" t="s">
        <v>117</v>
      </c>
      <c r="C15" s="14" t="s">
        <v>118</v>
      </c>
      <c r="D15" s="14" t="s">
        <v>126</v>
      </c>
      <c r="E15" s="14" t="s">
        <v>127</v>
      </c>
      <c r="F15" s="14" t="s">
        <v>128</v>
      </c>
      <c r="G15" s="14" t="s">
        <v>129</v>
      </c>
      <c r="H15" s="14" t="s">
        <v>130</v>
      </c>
      <c r="I15" s="15">
        <v>1</v>
      </c>
      <c r="J15" s="16" t="s">
        <v>131</v>
      </c>
      <c r="K15" s="17" t="s">
        <v>131</v>
      </c>
      <c r="L15" s="15">
        <v>5</v>
      </c>
      <c r="M15" s="18">
        <v>2018</v>
      </c>
      <c r="N15" s="19"/>
      <c r="O15" s="17">
        <v>840</v>
      </c>
      <c r="P15" s="17">
        <v>431</v>
      </c>
      <c r="Q15" s="15" t="s">
        <v>666</v>
      </c>
    </row>
    <row r="16" spans="1:25" x14ac:dyDescent="0.3">
      <c r="A16" s="13" t="s">
        <v>33</v>
      </c>
      <c r="B16" s="14" t="s">
        <v>117</v>
      </c>
      <c r="C16" s="14" t="s">
        <v>118</v>
      </c>
      <c r="D16" s="14" t="s">
        <v>132</v>
      </c>
      <c r="E16" s="14" t="s">
        <v>33</v>
      </c>
      <c r="F16" s="14" t="s">
        <v>128</v>
      </c>
      <c r="G16" s="14" t="s">
        <v>298</v>
      </c>
      <c r="H16" s="14" t="s">
        <v>142</v>
      </c>
      <c r="I16" s="15">
        <v>1</v>
      </c>
      <c r="J16" s="16" t="s">
        <v>131</v>
      </c>
      <c r="K16" s="17" t="s">
        <v>131</v>
      </c>
      <c r="L16" s="15">
        <v>5</v>
      </c>
      <c r="M16" s="18">
        <v>2018</v>
      </c>
      <c r="N16" s="19"/>
      <c r="O16" s="17">
        <v>385</v>
      </c>
      <c r="P16" s="17">
        <v>343</v>
      </c>
      <c r="Q16" s="15" t="s">
        <v>666</v>
      </c>
    </row>
    <row r="17" spans="1:25" x14ac:dyDescent="0.3">
      <c r="A17" s="13" t="s">
        <v>33</v>
      </c>
      <c r="B17" s="14" t="s">
        <v>117</v>
      </c>
      <c r="C17" s="14" t="s">
        <v>118</v>
      </c>
      <c r="D17" s="14" t="s">
        <v>132</v>
      </c>
      <c r="E17" s="14" t="s">
        <v>33</v>
      </c>
      <c r="F17" s="14" t="s">
        <v>128</v>
      </c>
      <c r="G17" s="14" t="s">
        <v>134</v>
      </c>
      <c r="H17" s="14" t="s">
        <v>142</v>
      </c>
      <c r="I17" s="15">
        <v>2</v>
      </c>
      <c r="J17" s="16" t="s">
        <v>131</v>
      </c>
      <c r="K17" s="17" t="s">
        <v>131</v>
      </c>
      <c r="L17" s="15">
        <v>5</v>
      </c>
      <c r="M17" s="18">
        <v>2018</v>
      </c>
      <c r="N17" s="19"/>
      <c r="O17" s="17">
        <v>465</v>
      </c>
      <c r="P17" s="17">
        <v>266</v>
      </c>
      <c r="Q17" s="15" t="s">
        <v>666</v>
      </c>
    </row>
    <row r="18" spans="1:25" s="23" customFormat="1" x14ac:dyDescent="0.3">
      <c r="A18" s="13" t="s">
        <v>33</v>
      </c>
      <c r="B18" s="14" t="s">
        <v>117</v>
      </c>
      <c r="C18" s="14" t="s">
        <v>118</v>
      </c>
      <c r="D18" s="14" t="s">
        <v>132</v>
      </c>
      <c r="E18" s="14" t="s">
        <v>258</v>
      </c>
      <c r="F18" s="14" t="s">
        <v>128</v>
      </c>
      <c r="G18" s="14" t="s">
        <v>138</v>
      </c>
      <c r="H18" s="14" t="s">
        <v>142</v>
      </c>
      <c r="I18" s="15">
        <v>1.3</v>
      </c>
      <c r="J18" s="16" t="s">
        <v>131</v>
      </c>
      <c r="K18" s="17" t="s">
        <v>131</v>
      </c>
      <c r="L18" s="15">
        <v>5</v>
      </c>
      <c r="M18" s="18">
        <v>2018</v>
      </c>
      <c r="N18" s="19"/>
      <c r="O18" s="17">
        <v>97</v>
      </c>
      <c r="P18" s="17">
        <v>91</v>
      </c>
      <c r="Q18" s="15" t="s">
        <v>666</v>
      </c>
      <c r="R18" s="15"/>
      <c r="S18" s="15"/>
      <c r="T18" s="15"/>
      <c r="U18" s="15"/>
      <c r="V18" s="15"/>
      <c r="W18" s="15"/>
      <c r="X18" s="15"/>
      <c r="Y18" s="15"/>
    </row>
    <row r="19" spans="1:25" x14ac:dyDescent="0.3">
      <c r="A19" s="13" t="s">
        <v>33</v>
      </c>
      <c r="B19" s="14" t="s">
        <v>117</v>
      </c>
      <c r="C19" s="14" t="s">
        <v>118</v>
      </c>
      <c r="D19" s="14" t="s">
        <v>132</v>
      </c>
      <c r="E19" s="14" t="s">
        <v>133</v>
      </c>
      <c r="F19" s="14" t="s">
        <v>128</v>
      </c>
      <c r="G19" s="14" t="s">
        <v>134</v>
      </c>
      <c r="H19" s="14" t="s">
        <v>135</v>
      </c>
      <c r="I19" s="15">
        <v>1</v>
      </c>
      <c r="J19" s="16" t="s">
        <v>131</v>
      </c>
      <c r="K19" s="17" t="s">
        <v>131</v>
      </c>
      <c r="L19" s="15">
        <v>5</v>
      </c>
      <c r="M19" s="18">
        <v>2018</v>
      </c>
      <c r="N19" s="19"/>
      <c r="O19" s="17">
        <v>89</v>
      </c>
      <c r="P19" s="17">
        <v>30</v>
      </c>
      <c r="Q19" s="15" t="s">
        <v>666</v>
      </c>
    </row>
    <row r="20" spans="1:25" x14ac:dyDescent="0.3">
      <c r="A20" s="13" t="s">
        <v>33</v>
      </c>
      <c r="B20" s="14" t="s">
        <v>117</v>
      </c>
      <c r="C20" s="14" t="s">
        <v>118</v>
      </c>
      <c r="D20" s="14" t="s">
        <v>136</v>
      </c>
      <c r="E20" s="14" t="s">
        <v>137</v>
      </c>
      <c r="F20" s="14" t="s">
        <v>128</v>
      </c>
      <c r="G20" s="14" t="s">
        <v>138</v>
      </c>
      <c r="H20" s="14" t="s">
        <v>139</v>
      </c>
      <c r="I20" s="15">
        <v>0.28000000000000003</v>
      </c>
      <c r="J20" s="16" t="s">
        <v>131</v>
      </c>
      <c r="K20" s="17" t="s">
        <v>131</v>
      </c>
      <c r="L20" s="15">
        <v>5</v>
      </c>
      <c r="M20" s="18">
        <v>2018</v>
      </c>
      <c r="N20" s="19"/>
      <c r="O20" s="17">
        <v>1609</v>
      </c>
      <c r="P20" s="17">
        <v>1026</v>
      </c>
      <c r="Q20" s="15" t="s">
        <v>666</v>
      </c>
    </row>
    <row r="21" spans="1:25" x14ac:dyDescent="0.3">
      <c r="A21" s="13" t="s">
        <v>33</v>
      </c>
      <c r="B21" s="14" t="s">
        <v>117</v>
      </c>
      <c r="C21" s="14" t="s">
        <v>118</v>
      </c>
      <c r="D21" s="14" t="s">
        <v>140</v>
      </c>
      <c r="E21" s="14" t="s">
        <v>141</v>
      </c>
      <c r="F21" s="14" t="s">
        <v>128</v>
      </c>
      <c r="G21" s="14" t="s">
        <v>149</v>
      </c>
      <c r="H21" s="14" t="s">
        <v>142</v>
      </c>
      <c r="I21" s="15">
        <v>3.3</v>
      </c>
      <c r="J21" s="16" t="s">
        <v>131</v>
      </c>
      <c r="K21" s="17" t="s">
        <v>131</v>
      </c>
      <c r="L21" s="15">
        <v>5</v>
      </c>
      <c r="M21" s="18">
        <v>2018</v>
      </c>
      <c r="N21" s="19"/>
      <c r="O21" s="17">
        <v>628</v>
      </c>
      <c r="P21" s="17">
        <v>778</v>
      </c>
      <c r="Q21" s="15" t="s">
        <v>665</v>
      </c>
    </row>
    <row r="22" spans="1:25" x14ac:dyDescent="0.3">
      <c r="A22" s="13" t="s">
        <v>33</v>
      </c>
      <c r="B22" s="14" t="s">
        <v>117</v>
      </c>
      <c r="C22" s="14" t="s">
        <v>118</v>
      </c>
      <c r="D22" s="14" t="s">
        <v>132</v>
      </c>
      <c r="E22" s="14" t="s">
        <v>35</v>
      </c>
      <c r="F22" s="14" t="s">
        <v>128</v>
      </c>
      <c r="G22" s="14" t="s">
        <v>134</v>
      </c>
      <c r="H22" s="14" t="s">
        <v>135</v>
      </c>
      <c r="I22" s="15">
        <v>2</v>
      </c>
      <c r="J22" s="16" t="s">
        <v>131</v>
      </c>
      <c r="K22" s="17" t="s">
        <v>131</v>
      </c>
      <c r="L22" s="15" t="s">
        <v>157</v>
      </c>
      <c r="M22" s="18">
        <v>2018</v>
      </c>
      <c r="N22" s="19"/>
      <c r="O22" s="17">
        <v>215</v>
      </c>
      <c r="P22" s="17">
        <v>79</v>
      </c>
      <c r="Q22" s="15" t="s">
        <v>666</v>
      </c>
    </row>
    <row r="23" spans="1:25" x14ac:dyDescent="0.3">
      <c r="A23" s="13" t="s">
        <v>33</v>
      </c>
      <c r="B23" s="14" t="s">
        <v>117</v>
      </c>
      <c r="C23" s="14" t="s">
        <v>118</v>
      </c>
      <c r="D23" s="14" t="s">
        <v>132</v>
      </c>
      <c r="E23" s="14" t="s">
        <v>36</v>
      </c>
      <c r="F23" s="14" t="s">
        <v>128</v>
      </c>
      <c r="G23" s="14" t="s">
        <v>316</v>
      </c>
      <c r="H23" s="14" t="s">
        <v>139</v>
      </c>
      <c r="I23" s="15">
        <v>3</v>
      </c>
      <c r="J23" s="16" t="s">
        <v>131</v>
      </c>
      <c r="K23" s="17" t="s">
        <v>131</v>
      </c>
      <c r="L23" s="15">
        <v>5</v>
      </c>
      <c r="M23" s="18">
        <v>2018</v>
      </c>
      <c r="N23" s="19"/>
      <c r="O23" s="17">
        <v>219</v>
      </c>
      <c r="P23" s="17">
        <v>201</v>
      </c>
      <c r="Q23" s="15" t="s">
        <v>666</v>
      </c>
    </row>
    <row r="24" spans="1:25" s="19" customFormat="1" x14ac:dyDescent="0.3">
      <c r="A24" s="13" t="s">
        <v>33</v>
      </c>
      <c r="B24" s="14" t="s">
        <v>117</v>
      </c>
      <c r="C24" s="14" t="s">
        <v>118</v>
      </c>
      <c r="D24" s="14" t="s">
        <v>140</v>
      </c>
      <c r="E24" s="14" t="s">
        <v>635</v>
      </c>
      <c r="F24" s="14" t="s">
        <v>143</v>
      </c>
      <c r="G24" s="14" t="s">
        <v>129</v>
      </c>
      <c r="H24" s="14" t="s">
        <v>142</v>
      </c>
      <c r="I24" s="15" t="s">
        <v>131</v>
      </c>
      <c r="J24" s="16">
        <v>1.2500000000000001E-2</v>
      </c>
      <c r="K24" s="17" t="s">
        <v>131</v>
      </c>
      <c r="L24" s="15">
        <v>10</v>
      </c>
      <c r="M24" s="21">
        <v>43466</v>
      </c>
      <c r="O24" s="17">
        <v>2509</v>
      </c>
      <c r="P24" s="17">
        <v>2248</v>
      </c>
      <c r="Q24" s="15" t="s">
        <v>666</v>
      </c>
      <c r="R24" s="15"/>
      <c r="S24" s="15"/>
      <c r="T24" s="15"/>
      <c r="U24" s="15"/>
      <c r="V24" s="15"/>
      <c r="W24" s="15"/>
      <c r="X24" s="15"/>
      <c r="Y24" s="15"/>
    </row>
    <row r="25" spans="1:25" x14ac:dyDescent="0.3">
      <c r="A25" s="13" t="s">
        <v>37</v>
      </c>
      <c r="B25" s="14" t="s">
        <v>119</v>
      </c>
      <c r="C25" s="14" t="s">
        <v>120</v>
      </c>
      <c r="D25" s="14" t="s">
        <v>176</v>
      </c>
      <c r="E25" s="14" t="s">
        <v>530</v>
      </c>
      <c r="F25" s="14" t="s">
        <v>128</v>
      </c>
      <c r="G25" s="14" t="s">
        <v>230</v>
      </c>
      <c r="H25" s="14" t="s">
        <v>142</v>
      </c>
      <c r="I25" s="15">
        <v>4</v>
      </c>
      <c r="J25" s="16" t="s">
        <v>131</v>
      </c>
      <c r="K25" s="17" t="s">
        <v>131</v>
      </c>
      <c r="L25" s="15">
        <v>5</v>
      </c>
      <c r="M25" s="18">
        <v>2018</v>
      </c>
      <c r="N25" s="19" t="s">
        <v>146</v>
      </c>
      <c r="O25" s="17">
        <f>49+0</f>
        <v>49</v>
      </c>
      <c r="P25" s="17">
        <f>35+0</f>
        <v>35</v>
      </c>
      <c r="Q25" s="15" t="s">
        <v>666</v>
      </c>
      <c r="R25" s="15" t="s">
        <v>38</v>
      </c>
    </row>
    <row r="26" spans="1:25" x14ac:dyDescent="0.3">
      <c r="A26" s="13" t="s">
        <v>37</v>
      </c>
      <c r="B26" s="14" t="s">
        <v>119</v>
      </c>
      <c r="C26" s="14" t="s">
        <v>120</v>
      </c>
      <c r="D26" s="14" t="s">
        <v>140</v>
      </c>
      <c r="E26" s="14" t="s">
        <v>584</v>
      </c>
      <c r="F26" s="14" t="s">
        <v>143</v>
      </c>
      <c r="G26" s="14" t="s">
        <v>145</v>
      </c>
      <c r="H26" s="14" t="s">
        <v>142</v>
      </c>
      <c r="I26" s="15" t="s">
        <v>131</v>
      </c>
      <c r="J26" s="29">
        <v>0.01</v>
      </c>
      <c r="K26" s="17" t="s">
        <v>131</v>
      </c>
      <c r="L26" s="15">
        <v>5</v>
      </c>
      <c r="M26" s="21">
        <v>43466</v>
      </c>
      <c r="N26" s="19" t="s">
        <v>146</v>
      </c>
      <c r="O26" s="17">
        <f>1273+189+8</f>
        <v>1470</v>
      </c>
      <c r="P26" s="17">
        <f>1327+205+9</f>
        <v>1541</v>
      </c>
      <c r="Q26" s="15" t="s">
        <v>665</v>
      </c>
      <c r="R26" s="15" t="s">
        <v>98</v>
      </c>
      <c r="S26" s="15" t="s">
        <v>111</v>
      </c>
    </row>
    <row r="27" spans="1:25" s="23" customFormat="1" x14ac:dyDescent="0.3">
      <c r="A27" s="23" t="s">
        <v>37</v>
      </c>
      <c r="B27" s="20" t="s">
        <v>119</v>
      </c>
      <c r="C27" s="14" t="s">
        <v>120</v>
      </c>
      <c r="D27" s="20" t="s">
        <v>153</v>
      </c>
      <c r="E27" s="20" t="s">
        <v>620</v>
      </c>
      <c r="F27" s="20" t="s">
        <v>172</v>
      </c>
      <c r="G27" s="20" t="s">
        <v>619</v>
      </c>
      <c r="H27" s="20" t="s">
        <v>131</v>
      </c>
      <c r="I27" s="22" t="s">
        <v>131</v>
      </c>
      <c r="J27" s="24" t="s">
        <v>131</v>
      </c>
      <c r="K27" s="25" t="s">
        <v>131</v>
      </c>
      <c r="L27" s="22" t="s">
        <v>131</v>
      </c>
      <c r="M27" s="26" t="s">
        <v>131</v>
      </c>
      <c r="N27" s="27"/>
      <c r="O27" s="25">
        <v>1458</v>
      </c>
      <c r="P27" s="25">
        <v>447</v>
      </c>
      <c r="Q27" s="22" t="s">
        <v>666</v>
      </c>
      <c r="R27" s="22"/>
      <c r="S27" s="22"/>
      <c r="T27" s="22"/>
      <c r="U27" s="22"/>
      <c r="V27" s="22"/>
      <c r="W27" s="22"/>
      <c r="X27" s="22"/>
      <c r="Y27" s="22"/>
    </row>
    <row r="28" spans="1:25" x14ac:dyDescent="0.3">
      <c r="A28" s="13" t="s">
        <v>37</v>
      </c>
      <c r="B28" s="14" t="s">
        <v>119</v>
      </c>
      <c r="C28" s="14" t="s">
        <v>120</v>
      </c>
      <c r="D28" s="14" t="s">
        <v>153</v>
      </c>
      <c r="E28" s="14" t="s">
        <v>601</v>
      </c>
      <c r="F28" s="14" t="s">
        <v>162</v>
      </c>
      <c r="G28" s="14" t="s">
        <v>531</v>
      </c>
      <c r="H28" s="14" t="s">
        <v>131</v>
      </c>
      <c r="I28" s="15" t="s">
        <v>131</v>
      </c>
      <c r="J28" s="16" t="s">
        <v>131</v>
      </c>
      <c r="K28" s="17" t="s">
        <v>131</v>
      </c>
      <c r="L28" s="15" t="s">
        <v>131</v>
      </c>
      <c r="M28" s="18" t="s">
        <v>131</v>
      </c>
      <c r="N28" s="19"/>
      <c r="O28" s="17">
        <v>111</v>
      </c>
      <c r="P28" s="17">
        <v>20</v>
      </c>
      <c r="Q28" s="15" t="s">
        <v>666</v>
      </c>
    </row>
    <row r="29" spans="1:25" x14ac:dyDescent="0.3">
      <c r="A29" s="13" t="s">
        <v>26</v>
      </c>
      <c r="B29" s="14" t="s">
        <v>115</v>
      </c>
      <c r="C29" s="14" t="s">
        <v>100</v>
      </c>
      <c r="D29" s="14" t="s">
        <v>140</v>
      </c>
      <c r="E29" s="14" t="s">
        <v>671</v>
      </c>
      <c r="F29" s="14" t="s">
        <v>128</v>
      </c>
      <c r="G29" s="14" t="s">
        <v>259</v>
      </c>
      <c r="H29" s="14" t="s">
        <v>135</v>
      </c>
      <c r="I29" s="15">
        <v>4.9000000000000004</v>
      </c>
      <c r="J29" s="16" t="s">
        <v>131</v>
      </c>
      <c r="K29" s="17" t="s">
        <v>131</v>
      </c>
      <c r="L29" s="15">
        <v>5</v>
      </c>
      <c r="M29" s="18">
        <v>2018</v>
      </c>
      <c r="N29" s="19" t="s">
        <v>146</v>
      </c>
      <c r="O29" s="17">
        <f>409+0+8</f>
        <v>417</v>
      </c>
      <c r="P29" s="17">
        <f>175+0+6</f>
        <v>181</v>
      </c>
      <c r="Q29" s="15" t="s">
        <v>666</v>
      </c>
      <c r="R29" s="15" t="s">
        <v>24</v>
      </c>
      <c r="S29" s="15" t="s">
        <v>54</v>
      </c>
    </row>
    <row r="30" spans="1:25" x14ac:dyDescent="0.3">
      <c r="A30" s="13" t="s">
        <v>26</v>
      </c>
      <c r="B30" s="14" t="s">
        <v>115</v>
      </c>
      <c r="C30" s="14" t="s">
        <v>100</v>
      </c>
      <c r="D30" s="14" t="s">
        <v>140</v>
      </c>
      <c r="E30" s="14" t="s">
        <v>317</v>
      </c>
      <c r="F30" s="14" t="s">
        <v>143</v>
      </c>
      <c r="G30" s="14" t="s">
        <v>145</v>
      </c>
      <c r="H30" s="14" t="s">
        <v>142</v>
      </c>
      <c r="I30" s="15" t="s">
        <v>131</v>
      </c>
      <c r="J30" s="28">
        <v>1.4999999999999999E-2</v>
      </c>
      <c r="K30" s="17" t="s">
        <v>131</v>
      </c>
      <c r="L30" s="15">
        <v>5</v>
      </c>
      <c r="M30" s="21">
        <v>43466</v>
      </c>
      <c r="N30" s="19"/>
      <c r="O30" s="17">
        <v>1374</v>
      </c>
      <c r="P30" s="17">
        <v>2000</v>
      </c>
      <c r="Q30" s="15" t="s">
        <v>665</v>
      </c>
    </row>
    <row r="31" spans="1:25" x14ac:dyDescent="0.3">
      <c r="A31" s="13" t="s">
        <v>43</v>
      </c>
      <c r="B31" s="14" t="s">
        <v>119</v>
      </c>
      <c r="C31" s="14" t="s">
        <v>46</v>
      </c>
      <c r="D31" s="14" t="s">
        <v>176</v>
      </c>
      <c r="E31" s="14" t="s">
        <v>318</v>
      </c>
      <c r="F31" s="14" t="s">
        <v>128</v>
      </c>
      <c r="G31" s="14" t="s">
        <v>217</v>
      </c>
      <c r="H31" s="14" t="s">
        <v>135</v>
      </c>
      <c r="I31" s="15">
        <v>1.5</v>
      </c>
      <c r="J31" s="16" t="s">
        <v>131</v>
      </c>
      <c r="K31" s="17" t="s">
        <v>131</v>
      </c>
      <c r="L31" s="15">
        <v>5</v>
      </c>
      <c r="M31" s="18">
        <v>2018</v>
      </c>
      <c r="N31" s="19"/>
      <c r="O31" s="17">
        <v>102</v>
      </c>
      <c r="P31" s="17">
        <v>38</v>
      </c>
      <c r="Q31" s="15" t="s">
        <v>666</v>
      </c>
    </row>
    <row r="32" spans="1:25" x14ac:dyDescent="0.3">
      <c r="A32" s="13" t="s">
        <v>43</v>
      </c>
      <c r="B32" s="14" t="s">
        <v>119</v>
      </c>
      <c r="C32" s="14" t="s">
        <v>46</v>
      </c>
      <c r="D32" s="14" t="s">
        <v>132</v>
      </c>
      <c r="E32" s="14" t="s">
        <v>319</v>
      </c>
      <c r="F32" s="14" t="s">
        <v>128</v>
      </c>
      <c r="G32" s="14" t="s">
        <v>320</v>
      </c>
      <c r="H32" s="14" t="s">
        <v>142</v>
      </c>
      <c r="I32" s="15">
        <v>2.5</v>
      </c>
      <c r="J32" s="16" t="s">
        <v>131</v>
      </c>
      <c r="K32" s="17" t="s">
        <v>131</v>
      </c>
      <c r="L32" s="15">
        <v>5</v>
      </c>
      <c r="M32" s="18">
        <v>2018</v>
      </c>
      <c r="N32" s="19"/>
      <c r="O32" s="17">
        <v>49</v>
      </c>
      <c r="P32" s="17">
        <v>49</v>
      </c>
      <c r="Q32" s="15" t="s">
        <v>665</v>
      </c>
    </row>
    <row r="33" spans="1:25" x14ac:dyDescent="0.3">
      <c r="A33" s="13" t="s">
        <v>43</v>
      </c>
      <c r="B33" s="14" t="s">
        <v>119</v>
      </c>
      <c r="C33" s="14" t="s">
        <v>46</v>
      </c>
      <c r="D33" s="14" t="s">
        <v>214</v>
      </c>
      <c r="E33" s="14" t="s">
        <v>321</v>
      </c>
      <c r="F33" s="14" t="s">
        <v>128</v>
      </c>
      <c r="G33" s="14" t="s">
        <v>134</v>
      </c>
      <c r="H33" s="14" t="s">
        <v>139</v>
      </c>
      <c r="I33" s="15">
        <v>4.5</v>
      </c>
      <c r="J33" s="16" t="s">
        <v>131</v>
      </c>
      <c r="K33" s="17" t="s">
        <v>131</v>
      </c>
      <c r="L33" s="15" t="s">
        <v>157</v>
      </c>
      <c r="M33" s="18">
        <v>2018</v>
      </c>
      <c r="N33" s="19"/>
      <c r="O33" s="17">
        <v>102</v>
      </c>
      <c r="P33" s="17">
        <v>45</v>
      </c>
      <c r="Q33" s="15" t="s">
        <v>666</v>
      </c>
    </row>
    <row r="34" spans="1:25" x14ac:dyDescent="0.3">
      <c r="A34" s="13" t="s">
        <v>43</v>
      </c>
      <c r="B34" s="14" t="s">
        <v>119</v>
      </c>
      <c r="C34" s="14" t="s">
        <v>46</v>
      </c>
      <c r="D34" s="14" t="s">
        <v>132</v>
      </c>
      <c r="E34" s="14" t="s">
        <v>322</v>
      </c>
      <c r="F34" s="14" t="s">
        <v>128</v>
      </c>
      <c r="G34" s="14" t="s">
        <v>323</v>
      </c>
      <c r="H34" s="14" t="s">
        <v>139</v>
      </c>
      <c r="I34" s="15">
        <v>0.5</v>
      </c>
      <c r="J34" s="16" t="s">
        <v>131</v>
      </c>
      <c r="K34" s="17" t="s">
        <v>131</v>
      </c>
      <c r="L34" s="15" t="s">
        <v>157</v>
      </c>
      <c r="M34" s="18">
        <v>2018</v>
      </c>
      <c r="N34" s="19"/>
      <c r="O34" s="17">
        <v>446</v>
      </c>
      <c r="P34" s="17">
        <v>312</v>
      </c>
      <c r="Q34" s="15" t="s">
        <v>666</v>
      </c>
    </row>
    <row r="35" spans="1:25" x14ac:dyDescent="0.3">
      <c r="A35" s="13" t="s">
        <v>43</v>
      </c>
      <c r="B35" s="14" t="s">
        <v>119</v>
      </c>
      <c r="C35" s="14" t="s">
        <v>46</v>
      </c>
      <c r="D35" s="14" t="s">
        <v>132</v>
      </c>
      <c r="E35" s="14" t="s">
        <v>322</v>
      </c>
      <c r="F35" s="14" t="s">
        <v>128</v>
      </c>
      <c r="G35" s="14" t="s">
        <v>159</v>
      </c>
      <c r="H35" s="14" t="s">
        <v>139</v>
      </c>
      <c r="I35" s="15">
        <v>3.5</v>
      </c>
      <c r="J35" s="16" t="s">
        <v>131</v>
      </c>
      <c r="K35" s="17" t="s">
        <v>131</v>
      </c>
      <c r="L35" s="15" t="s">
        <v>157</v>
      </c>
      <c r="M35" s="18">
        <v>2018</v>
      </c>
      <c r="N35" s="19"/>
      <c r="O35" s="17">
        <v>391</v>
      </c>
      <c r="P35" s="17">
        <v>361</v>
      </c>
      <c r="Q35" s="15" t="s">
        <v>666</v>
      </c>
    </row>
    <row r="36" spans="1:25" ht="16.2" customHeight="1" x14ac:dyDescent="0.3">
      <c r="A36" s="13" t="s">
        <v>47</v>
      </c>
      <c r="B36" s="14" t="s">
        <v>114</v>
      </c>
      <c r="C36" s="14" t="s">
        <v>87</v>
      </c>
      <c r="D36" s="14" t="s">
        <v>176</v>
      </c>
      <c r="E36" s="14" t="s">
        <v>325</v>
      </c>
      <c r="F36" s="14" t="s">
        <v>128</v>
      </c>
      <c r="G36" s="14" t="s">
        <v>230</v>
      </c>
      <c r="H36" s="14" t="s">
        <v>142</v>
      </c>
      <c r="I36" s="15">
        <v>5</v>
      </c>
      <c r="J36" s="16" t="s">
        <v>131</v>
      </c>
      <c r="K36" s="17" t="s">
        <v>131</v>
      </c>
      <c r="L36" s="15" t="s">
        <v>157</v>
      </c>
      <c r="M36" s="18">
        <v>2018</v>
      </c>
      <c r="N36" s="19"/>
      <c r="O36" s="17">
        <v>131</v>
      </c>
      <c r="P36" s="17">
        <v>180</v>
      </c>
      <c r="Q36" s="15" t="s">
        <v>665</v>
      </c>
    </row>
    <row r="37" spans="1:25" s="23" customFormat="1" x14ac:dyDescent="0.3">
      <c r="A37" s="23" t="s">
        <v>47</v>
      </c>
      <c r="B37" s="20" t="s">
        <v>114</v>
      </c>
      <c r="C37" s="20" t="s">
        <v>87</v>
      </c>
      <c r="D37" s="20" t="s">
        <v>670</v>
      </c>
      <c r="E37" s="20" t="s">
        <v>324</v>
      </c>
      <c r="F37" s="20" t="s">
        <v>128</v>
      </c>
      <c r="G37" s="20" t="s">
        <v>134</v>
      </c>
      <c r="H37" s="20" t="s">
        <v>142</v>
      </c>
      <c r="I37" s="22">
        <v>3</v>
      </c>
      <c r="J37" s="24" t="s">
        <v>131</v>
      </c>
      <c r="K37" s="25" t="s">
        <v>131</v>
      </c>
      <c r="L37" s="22" t="s">
        <v>157</v>
      </c>
      <c r="M37" s="26">
        <v>2018</v>
      </c>
      <c r="N37" s="27" t="s">
        <v>146</v>
      </c>
      <c r="O37" s="25">
        <f>440+103</f>
        <v>543</v>
      </c>
      <c r="P37" s="25">
        <f>317+94</f>
        <v>411</v>
      </c>
      <c r="Q37" s="22" t="s">
        <v>666</v>
      </c>
      <c r="R37" s="22" t="s">
        <v>90</v>
      </c>
      <c r="S37" s="22"/>
      <c r="T37" s="22"/>
      <c r="U37" s="22"/>
      <c r="V37" s="22"/>
      <c r="W37" s="22"/>
      <c r="X37" s="22"/>
      <c r="Y37" s="22"/>
    </row>
    <row r="38" spans="1:25" x14ac:dyDescent="0.3">
      <c r="A38" s="13" t="s">
        <v>47</v>
      </c>
      <c r="B38" s="14" t="s">
        <v>114</v>
      </c>
      <c r="C38" s="14" t="s">
        <v>87</v>
      </c>
      <c r="D38" s="14" t="s">
        <v>0</v>
      </c>
      <c r="E38" s="14" t="s">
        <v>47</v>
      </c>
      <c r="F38" s="14" t="s">
        <v>189</v>
      </c>
      <c r="G38" s="14" t="s">
        <v>326</v>
      </c>
      <c r="H38" s="14" t="s">
        <v>327</v>
      </c>
      <c r="I38" s="15" t="s">
        <v>131</v>
      </c>
      <c r="J38" s="24">
        <v>2.5000000000000001E-3</v>
      </c>
      <c r="K38" s="17" t="s">
        <v>131</v>
      </c>
      <c r="L38" s="15">
        <v>5</v>
      </c>
      <c r="M38" s="18">
        <v>2019</v>
      </c>
      <c r="N38" s="19"/>
      <c r="O38" s="17">
        <v>3687</v>
      </c>
      <c r="P38" s="17">
        <v>1035</v>
      </c>
      <c r="Q38" s="15" t="s">
        <v>666</v>
      </c>
    </row>
    <row r="39" spans="1:25" x14ac:dyDescent="0.3">
      <c r="A39" s="13" t="s">
        <v>48</v>
      </c>
      <c r="B39" s="14" t="s">
        <v>114</v>
      </c>
      <c r="C39" s="14" t="s">
        <v>87</v>
      </c>
      <c r="D39" s="14" t="s">
        <v>132</v>
      </c>
      <c r="E39" s="14" t="s">
        <v>532</v>
      </c>
      <c r="F39" s="14" t="s">
        <v>128</v>
      </c>
      <c r="G39" s="14" t="s">
        <v>217</v>
      </c>
      <c r="H39" s="14" t="s">
        <v>142</v>
      </c>
      <c r="I39" s="15">
        <v>2</v>
      </c>
      <c r="J39" s="16" t="s">
        <v>131</v>
      </c>
      <c r="K39" s="17" t="s">
        <v>131</v>
      </c>
      <c r="L39" s="15">
        <v>5</v>
      </c>
      <c r="M39" s="18">
        <v>2018</v>
      </c>
      <c r="N39" s="19"/>
      <c r="O39" s="17">
        <v>293</v>
      </c>
      <c r="P39" s="17">
        <v>175</v>
      </c>
      <c r="Q39" s="15" t="s">
        <v>666</v>
      </c>
    </row>
    <row r="40" spans="1:25" x14ac:dyDescent="0.3">
      <c r="A40" s="13" t="s">
        <v>48</v>
      </c>
      <c r="B40" s="14" t="s">
        <v>114</v>
      </c>
      <c r="C40" s="14" t="s">
        <v>87</v>
      </c>
      <c r="D40" s="14" t="s">
        <v>132</v>
      </c>
      <c r="E40" s="14" t="s">
        <v>39</v>
      </c>
      <c r="F40" s="14" t="s">
        <v>128</v>
      </c>
      <c r="G40" s="14" t="s">
        <v>328</v>
      </c>
      <c r="H40" s="14" t="s">
        <v>130</v>
      </c>
      <c r="I40" s="15">
        <v>3</v>
      </c>
      <c r="J40" s="16" t="s">
        <v>131</v>
      </c>
      <c r="K40" s="17" t="s">
        <v>131</v>
      </c>
      <c r="L40" s="15">
        <v>5</v>
      </c>
      <c r="M40" s="18">
        <v>2018</v>
      </c>
      <c r="N40" s="19"/>
      <c r="O40" s="17">
        <v>530</v>
      </c>
      <c r="P40" s="17">
        <v>305</v>
      </c>
      <c r="Q40" s="15" t="s">
        <v>666</v>
      </c>
    </row>
    <row r="41" spans="1:25" x14ac:dyDescent="0.3">
      <c r="A41" s="13" t="s">
        <v>48</v>
      </c>
      <c r="B41" s="14" t="s">
        <v>114</v>
      </c>
      <c r="C41" s="14" t="s">
        <v>87</v>
      </c>
      <c r="D41" s="14" t="s">
        <v>153</v>
      </c>
      <c r="E41" s="14" t="s">
        <v>218</v>
      </c>
      <c r="F41" s="14" t="s">
        <v>128</v>
      </c>
      <c r="G41" s="14" t="s">
        <v>219</v>
      </c>
      <c r="H41" s="14" t="s">
        <v>142</v>
      </c>
      <c r="I41" s="15">
        <v>3.25</v>
      </c>
      <c r="J41" s="16" t="s">
        <v>131</v>
      </c>
      <c r="K41" s="17" t="s">
        <v>131</v>
      </c>
      <c r="L41" s="15">
        <v>10</v>
      </c>
      <c r="M41" s="18">
        <v>2018</v>
      </c>
      <c r="N41" s="19"/>
      <c r="O41" s="17">
        <v>1413</v>
      </c>
      <c r="P41" s="17">
        <v>633</v>
      </c>
      <c r="Q41" s="15" t="s">
        <v>666</v>
      </c>
    </row>
    <row r="42" spans="1:25" x14ac:dyDescent="0.3">
      <c r="A42" s="13" t="s">
        <v>48</v>
      </c>
      <c r="B42" s="14" t="s">
        <v>114</v>
      </c>
      <c r="C42" s="14" t="s">
        <v>87</v>
      </c>
      <c r="D42" s="14" t="s">
        <v>153</v>
      </c>
      <c r="E42" s="14" t="s">
        <v>579</v>
      </c>
      <c r="F42" s="14" t="s">
        <v>162</v>
      </c>
      <c r="G42" s="14" t="s">
        <v>164</v>
      </c>
      <c r="H42" s="14" t="s">
        <v>131</v>
      </c>
      <c r="I42" s="15" t="s">
        <v>131</v>
      </c>
      <c r="J42" s="16" t="s">
        <v>131</v>
      </c>
      <c r="K42" s="17" t="s">
        <v>131</v>
      </c>
      <c r="L42" s="15" t="s">
        <v>131</v>
      </c>
      <c r="M42" s="18" t="s">
        <v>131</v>
      </c>
      <c r="N42" s="19"/>
      <c r="O42" s="17">
        <v>39</v>
      </c>
      <c r="P42" s="17">
        <v>15</v>
      </c>
      <c r="Q42" s="15" t="s">
        <v>666</v>
      </c>
    </row>
    <row r="43" spans="1:25" x14ac:dyDescent="0.3">
      <c r="A43" s="13" t="s">
        <v>48</v>
      </c>
      <c r="B43" s="14" t="s">
        <v>114</v>
      </c>
      <c r="C43" s="14" t="s">
        <v>87</v>
      </c>
      <c r="D43" s="14" t="s">
        <v>153</v>
      </c>
      <c r="E43" s="14" t="s">
        <v>533</v>
      </c>
      <c r="F43" s="14" t="s">
        <v>162</v>
      </c>
      <c r="G43" s="14" t="s">
        <v>164</v>
      </c>
      <c r="H43" s="14" t="s">
        <v>131</v>
      </c>
      <c r="I43" s="15" t="s">
        <v>131</v>
      </c>
      <c r="J43" s="16" t="s">
        <v>131</v>
      </c>
      <c r="K43" s="17" t="s">
        <v>131</v>
      </c>
      <c r="L43" s="15" t="s">
        <v>131</v>
      </c>
      <c r="M43" s="18" t="s">
        <v>131</v>
      </c>
      <c r="N43" s="19"/>
      <c r="O43" s="17">
        <v>82</v>
      </c>
      <c r="P43" s="17">
        <v>25</v>
      </c>
      <c r="Q43" s="15" t="s">
        <v>666</v>
      </c>
    </row>
    <row r="44" spans="1:25" x14ac:dyDescent="0.3">
      <c r="A44" s="13" t="s">
        <v>48</v>
      </c>
      <c r="B44" s="14" t="s">
        <v>114</v>
      </c>
      <c r="C44" s="14" t="s">
        <v>87</v>
      </c>
      <c r="D44" s="14" t="s">
        <v>153</v>
      </c>
      <c r="E44" s="14" t="s">
        <v>199</v>
      </c>
      <c r="F44" s="14" t="s">
        <v>162</v>
      </c>
      <c r="G44" s="14" t="s">
        <v>164</v>
      </c>
      <c r="H44" s="14" t="s">
        <v>131</v>
      </c>
      <c r="I44" s="15" t="s">
        <v>131</v>
      </c>
      <c r="J44" s="16" t="s">
        <v>131</v>
      </c>
      <c r="K44" s="17" t="s">
        <v>131</v>
      </c>
      <c r="L44" s="15" t="s">
        <v>131</v>
      </c>
      <c r="M44" s="18" t="s">
        <v>131</v>
      </c>
      <c r="N44" s="19"/>
      <c r="O44" s="17">
        <v>96</v>
      </c>
      <c r="P44" s="17">
        <v>38</v>
      </c>
      <c r="Q44" s="15" t="s">
        <v>666</v>
      </c>
    </row>
    <row r="45" spans="1:25" x14ac:dyDescent="0.3">
      <c r="A45" s="13" t="s">
        <v>48</v>
      </c>
      <c r="B45" s="14" t="s">
        <v>114</v>
      </c>
      <c r="C45" s="14" t="s">
        <v>87</v>
      </c>
      <c r="D45" s="14" t="s">
        <v>153</v>
      </c>
      <c r="E45" s="14" t="s">
        <v>220</v>
      </c>
      <c r="F45" s="14" t="s">
        <v>162</v>
      </c>
      <c r="G45" s="14" t="s">
        <v>164</v>
      </c>
      <c r="H45" s="14" t="s">
        <v>131</v>
      </c>
      <c r="I45" s="15" t="s">
        <v>131</v>
      </c>
      <c r="J45" s="16" t="s">
        <v>131</v>
      </c>
      <c r="K45" s="17" t="s">
        <v>131</v>
      </c>
      <c r="L45" s="15" t="s">
        <v>131</v>
      </c>
      <c r="M45" s="18" t="s">
        <v>131</v>
      </c>
      <c r="N45" s="19"/>
      <c r="O45" s="17">
        <v>99</v>
      </c>
      <c r="P45" s="17">
        <v>41</v>
      </c>
      <c r="Q45" s="15" t="s">
        <v>666</v>
      </c>
    </row>
    <row r="46" spans="1:25" x14ac:dyDescent="0.3">
      <c r="A46" s="13" t="s">
        <v>50</v>
      </c>
      <c r="B46" s="14" t="s">
        <v>117</v>
      </c>
      <c r="C46" s="14" t="s">
        <v>118</v>
      </c>
      <c r="D46" s="14" t="s">
        <v>140</v>
      </c>
      <c r="E46" s="14" t="s">
        <v>329</v>
      </c>
      <c r="F46" s="14" t="s">
        <v>128</v>
      </c>
      <c r="G46" s="14" t="s">
        <v>278</v>
      </c>
      <c r="H46" s="14" t="s">
        <v>135</v>
      </c>
      <c r="I46" s="15">
        <v>4.5</v>
      </c>
      <c r="J46" s="16" t="s">
        <v>131</v>
      </c>
      <c r="K46" s="17">
        <v>523000</v>
      </c>
      <c r="L46" s="15">
        <v>10</v>
      </c>
      <c r="M46" s="18">
        <v>2019</v>
      </c>
      <c r="N46" s="19"/>
      <c r="O46" s="17">
        <f>538+0</f>
        <v>538</v>
      </c>
      <c r="P46" s="17">
        <f>436+5</f>
        <v>441</v>
      </c>
      <c r="Q46" s="15" t="s">
        <v>666</v>
      </c>
      <c r="R46" s="15" t="s">
        <v>109</v>
      </c>
    </row>
    <row r="47" spans="1:25" x14ac:dyDescent="0.3">
      <c r="A47" s="13" t="s">
        <v>50</v>
      </c>
      <c r="B47" s="14" t="s">
        <v>117</v>
      </c>
      <c r="C47" s="14" t="s">
        <v>118</v>
      </c>
      <c r="D47" s="14" t="s">
        <v>176</v>
      </c>
      <c r="E47" s="14" t="s">
        <v>240</v>
      </c>
      <c r="F47" s="14" t="s">
        <v>128</v>
      </c>
      <c r="G47" s="14" t="s">
        <v>159</v>
      </c>
      <c r="H47" s="14" t="s">
        <v>142</v>
      </c>
      <c r="I47" s="15">
        <v>2</v>
      </c>
      <c r="J47" s="16" t="s">
        <v>131</v>
      </c>
      <c r="K47" s="17" t="s">
        <v>131</v>
      </c>
      <c r="L47" s="15">
        <v>5</v>
      </c>
      <c r="M47" s="18">
        <v>2018</v>
      </c>
      <c r="N47" s="19"/>
      <c r="O47" s="17">
        <v>306</v>
      </c>
      <c r="P47" s="17">
        <v>142</v>
      </c>
      <c r="Q47" s="15" t="s">
        <v>666</v>
      </c>
    </row>
    <row r="48" spans="1:25" s="23" customFormat="1" x14ac:dyDescent="0.3">
      <c r="A48" s="23" t="s">
        <v>51</v>
      </c>
      <c r="B48" s="20" t="s">
        <v>115</v>
      </c>
      <c r="C48" s="20" t="s">
        <v>100</v>
      </c>
      <c r="D48" s="20" t="s">
        <v>140</v>
      </c>
      <c r="E48" s="20" t="s">
        <v>144</v>
      </c>
      <c r="F48" s="20" t="s">
        <v>143</v>
      </c>
      <c r="G48" s="20" t="s">
        <v>145</v>
      </c>
      <c r="H48" s="20" t="s">
        <v>142</v>
      </c>
      <c r="I48" s="22" t="s">
        <v>131</v>
      </c>
      <c r="J48" s="43">
        <v>0.01</v>
      </c>
      <c r="K48" s="25" t="s">
        <v>131</v>
      </c>
      <c r="L48" s="22">
        <v>5</v>
      </c>
      <c r="M48" s="38">
        <v>43466</v>
      </c>
      <c r="N48" s="27" t="s">
        <v>146</v>
      </c>
      <c r="O48" s="25">
        <f>1654+0</f>
        <v>1654</v>
      </c>
      <c r="P48" s="25">
        <f>1750+2</f>
        <v>1752</v>
      </c>
      <c r="Q48" s="22" t="s">
        <v>665</v>
      </c>
      <c r="R48" s="22" t="s">
        <v>41</v>
      </c>
      <c r="S48" s="22"/>
      <c r="T48" s="22"/>
      <c r="U48" s="22"/>
      <c r="V48" s="22"/>
      <c r="W48" s="22"/>
      <c r="X48" s="22"/>
      <c r="Y48" s="22"/>
    </row>
    <row r="49" spans="1:25" x14ac:dyDescent="0.3">
      <c r="A49" s="13" t="s">
        <v>51</v>
      </c>
      <c r="B49" s="14" t="s">
        <v>115</v>
      </c>
      <c r="C49" s="14" t="s">
        <v>100</v>
      </c>
      <c r="D49" s="14" t="s">
        <v>153</v>
      </c>
      <c r="E49" s="14" t="s">
        <v>330</v>
      </c>
      <c r="F49" s="14" t="s">
        <v>143</v>
      </c>
      <c r="G49" s="14" t="s">
        <v>331</v>
      </c>
      <c r="H49" s="14" t="s">
        <v>142</v>
      </c>
      <c r="I49" s="15" t="s">
        <v>131</v>
      </c>
      <c r="J49" s="29">
        <v>0.01</v>
      </c>
      <c r="K49" s="17" t="s">
        <v>131</v>
      </c>
      <c r="L49" s="15" t="s">
        <v>131</v>
      </c>
      <c r="M49" s="21">
        <v>43282</v>
      </c>
      <c r="N49" s="19"/>
      <c r="O49" s="17">
        <v>561</v>
      </c>
      <c r="P49" s="17">
        <v>1076</v>
      </c>
      <c r="Q49" s="15" t="s">
        <v>665</v>
      </c>
    </row>
    <row r="50" spans="1:25" x14ac:dyDescent="0.3">
      <c r="A50" s="13" t="s">
        <v>51</v>
      </c>
      <c r="B50" s="14" t="s">
        <v>115</v>
      </c>
      <c r="C50" s="14" t="s">
        <v>100</v>
      </c>
      <c r="D50" s="14" t="s">
        <v>153</v>
      </c>
      <c r="E50" s="14" t="s">
        <v>330</v>
      </c>
      <c r="F50" s="14" t="s">
        <v>172</v>
      </c>
      <c r="G50" s="14" t="s">
        <v>180</v>
      </c>
      <c r="H50" s="14" t="s">
        <v>131</v>
      </c>
      <c r="I50" s="15" t="s">
        <v>131</v>
      </c>
      <c r="J50" s="16" t="s">
        <v>131</v>
      </c>
      <c r="K50" s="17" t="s">
        <v>131</v>
      </c>
      <c r="L50" s="15" t="s">
        <v>131</v>
      </c>
      <c r="M50" s="18" t="s">
        <v>131</v>
      </c>
      <c r="N50" s="19"/>
      <c r="O50" s="17">
        <v>799</v>
      </c>
      <c r="P50" s="17">
        <v>748</v>
      </c>
      <c r="Q50" s="15" t="s">
        <v>666</v>
      </c>
    </row>
    <row r="51" spans="1:25" x14ac:dyDescent="0.3">
      <c r="A51" s="13" t="s">
        <v>51</v>
      </c>
      <c r="B51" s="14" t="s">
        <v>115</v>
      </c>
      <c r="C51" s="14" t="s">
        <v>100</v>
      </c>
      <c r="D51" s="14" t="s">
        <v>153</v>
      </c>
      <c r="E51" s="14" t="s">
        <v>330</v>
      </c>
      <c r="F51" s="14" t="s">
        <v>172</v>
      </c>
      <c r="G51" s="14" t="s">
        <v>222</v>
      </c>
      <c r="H51" s="14" t="s">
        <v>131</v>
      </c>
      <c r="I51" s="15" t="s">
        <v>131</v>
      </c>
      <c r="J51" s="16" t="s">
        <v>131</v>
      </c>
      <c r="K51" s="17" t="s">
        <v>131</v>
      </c>
      <c r="L51" s="15" t="s">
        <v>131</v>
      </c>
      <c r="M51" s="18" t="s">
        <v>131</v>
      </c>
      <c r="N51" s="19"/>
      <c r="O51" s="17">
        <v>801</v>
      </c>
      <c r="P51" s="17">
        <v>754</v>
      </c>
      <c r="Q51" s="15" t="s">
        <v>666</v>
      </c>
    </row>
    <row r="52" spans="1:25" x14ac:dyDescent="0.3">
      <c r="A52" s="13" t="s">
        <v>56</v>
      </c>
      <c r="B52" s="14" t="s">
        <v>115</v>
      </c>
      <c r="C52" s="14" t="s">
        <v>100</v>
      </c>
      <c r="D52" s="14" t="s">
        <v>140</v>
      </c>
      <c r="E52" s="14" t="s">
        <v>332</v>
      </c>
      <c r="F52" s="14" t="s">
        <v>148</v>
      </c>
      <c r="G52" s="14" t="s">
        <v>333</v>
      </c>
      <c r="H52" s="14" t="s">
        <v>131</v>
      </c>
      <c r="I52" s="15">
        <v>0.5</v>
      </c>
      <c r="J52" s="16" t="s">
        <v>131</v>
      </c>
      <c r="K52" s="17">
        <v>79335985</v>
      </c>
      <c r="L52" s="15" t="s">
        <v>334</v>
      </c>
      <c r="M52" s="18">
        <v>2018</v>
      </c>
      <c r="N52" s="19" t="s">
        <v>146</v>
      </c>
      <c r="O52" s="17">
        <f>12+4672</f>
        <v>4684</v>
      </c>
      <c r="P52" s="17">
        <f>39+3661</f>
        <v>3700</v>
      </c>
      <c r="Q52" s="15" t="s">
        <v>666</v>
      </c>
      <c r="R52" s="15" t="s">
        <v>51</v>
      </c>
    </row>
    <row r="53" spans="1:25" x14ac:dyDescent="0.3">
      <c r="A53" s="13" t="s">
        <v>56</v>
      </c>
      <c r="B53" s="14" t="s">
        <v>115</v>
      </c>
      <c r="C53" s="14" t="s">
        <v>100</v>
      </c>
      <c r="D53" s="14" t="s">
        <v>176</v>
      </c>
      <c r="E53" s="14" t="s">
        <v>335</v>
      </c>
      <c r="F53" s="14" t="s">
        <v>128</v>
      </c>
      <c r="G53" s="14" t="s">
        <v>145</v>
      </c>
      <c r="H53" s="14" t="s">
        <v>135</v>
      </c>
      <c r="I53" s="15">
        <v>2</v>
      </c>
      <c r="J53" s="16" t="s">
        <v>131</v>
      </c>
      <c r="K53" s="17" t="s">
        <v>131</v>
      </c>
      <c r="L53" s="15">
        <v>5</v>
      </c>
      <c r="M53" s="18">
        <v>2018</v>
      </c>
      <c r="N53" s="19"/>
      <c r="O53" s="17">
        <v>374</v>
      </c>
      <c r="P53" s="17">
        <v>200</v>
      </c>
      <c r="Q53" s="15" t="s">
        <v>666</v>
      </c>
    </row>
    <row r="54" spans="1:25" x14ac:dyDescent="0.3">
      <c r="A54" s="13" t="s">
        <v>56</v>
      </c>
      <c r="B54" s="14" t="s">
        <v>115</v>
      </c>
      <c r="C54" s="14" t="s">
        <v>100</v>
      </c>
      <c r="D54" s="14" t="s">
        <v>214</v>
      </c>
      <c r="E54" s="14" t="s">
        <v>336</v>
      </c>
      <c r="F54" s="14" t="s">
        <v>128</v>
      </c>
      <c r="G54" s="14" t="s">
        <v>159</v>
      </c>
      <c r="H54" s="14" t="s">
        <v>135</v>
      </c>
      <c r="I54" s="15">
        <v>1.5</v>
      </c>
      <c r="J54" s="16" t="s">
        <v>131</v>
      </c>
      <c r="K54" s="17" t="s">
        <v>131</v>
      </c>
      <c r="L54" s="15">
        <v>5</v>
      </c>
      <c r="M54" s="18">
        <v>2018</v>
      </c>
      <c r="N54" s="19"/>
      <c r="O54" s="17">
        <v>300</v>
      </c>
      <c r="P54" s="17">
        <v>61</v>
      </c>
      <c r="Q54" s="15" t="s">
        <v>666</v>
      </c>
    </row>
    <row r="55" spans="1:25" x14ac:dyDescent="0.3">
      <c r="A55" s="13" t="s">
        <v>56</v>
      </c>
      <c r="B55" s="14" t="s">
        <v>115</v>
      </c>
      <c r="C55" s="14" t="s">
        <v>100</v>
      </c>
      <c r="D55" s="14" t="s">
        <v>214</v>
      </c>
      <c r="E55" s="14" t="s">
        <v>337</v>
      </c>
      <c r="F55" s="14" t="s">
        <v>128</v>
      </c>
      <c r="G55" s="14" t="s">
        <v>159</v>
      </c>
      <c r="H55" s="14" t="s">
        <v>135</v>
      </c>
      <c r="I55" s="15">
        <v>1</v>
      </c>
      <c r="J55" s="16" t="s">
        <v>131</v>
      </c>
      <c r="K55" s="17" t="s">
        <v>131</v>
      </c>
      <c r="L55" s="15">
        <v>5</v>
      </c>
      <c r="M55" s="18">
        <v>2018</v>
      </c>
      <c r="N55" s="19"/>
      <c r="O55" s="17">
        <v>148</v>
      </c>
      <c r="P55" s="17">
        <v>43</v>
      </c>
      <c r="Q55" s="15" t="s">
        <v>666</v>
      </c>
    </row>
    <row r="56" spans="1:25" x14ac:dyDescent="0.3">
      <c r="A56" s="13" t="s">
        <v>56</v>
      </c>
      <c r="B56" s="14" t="s">
        <v>115</v>
      </c>
      <c r="C56" s="14" t="s">
        <v>100</v>
      </c>
      <c r="D56" s="14" t="s">
        <v>153</v>
      </c>
      <c r="E56" s="14" t="s">
        <v>338</v>
      </c>
      <c r="F56" s="14" t="s">
        <v>128</v>
      </c>
      <c r="G56" s="14" t="s">
        <v>134</v>
      </c>
      <c r="H56" s="14" t="s">
        <v>142</v>
      </c>
      <c r="I56" s="15">
        <v>3</v>
      </c>
      <c r="J56" s="16" t="s">
        <v>131</v>
      </c>
      <c r="K56" s="17" t="s">
        <v>131</v>
      </c>
      <c r="L56" s="15">
        <v>5</v>
      </c>
      <c r="M56" s="18">
        <v>2018</v>
      </c>
      <c r="N56" s="19"/>
      <c r="O56" s="17">
        <v>340</v>
      </c>
      <c r="P56" s="17">
        <v>215</v>
      </c>
      <c r="Q56" s="15" t="s">
        <v>666</v>
      </c>
    </row>
    <row r="57" spans="1:25" x14ac:dyDescent="0.3">
      <c r="A57" s="13" t="s">
        <v>59</v>
      </c>
      <c r="B57" s="14" t="s">
        <v>114</v>
      </c>
      <c r="C57" s="14" t="s">
        <v>87</v>
      </c>
      <c r="D57" s="14" t="s">
        <v>0</v>
      </c>
      <c r="E57" s="14" t="s">
        <v>339</v>
      </c>
      <c r="F57" s="14" t="s">
        <v>128</v>
      </c>
      <c r="G57" s="14" t="s">
        <v>340</v>
      </c>
      <c r="H57" s="14" t="s">
        <v>135</v>
      </c>
      <c r="I57" s="15">
        <v>0.75</v>
      </c>
      <c r="J57" s="16" t="s">
        <v>131</v>
      </c>
      <c r="K57" s="17" t="s">
        <v>131</v>
      </c>
      <c r="L57" s="15">
        <v>5</v>
      </c>
      <c r="M57" s="18">
        <v>2018</v>
      </c>
      <c r="N57" s="19"/>
      <c r="O57" s="17">
        <v>17805</v>
      </c>
      <c r="P57" s="17">
        <v>6953</v>
      </c>
      <c r="Q57" s="15" t="s">
        <v>666</v>
      </c>
    </row>
    <row r="58" spans="1:25" x14ac:dyDescent="0.3">
      <c r="A58" s="13" t="s">
        <v>59</v>
      </c>
      <c r="B58" s="14" t="s">
        <v>114</v>
      </c>
      <c r="C58" s="14" t="s">
        <v>87</v>
      </c>
      <c r="D58" s="14" t="s">
        <v>132</v>
      </c>
      <c r="E58" s="14" t="s">
        <v>45</v>
      </c>
      <c r="F58" s="14" t="s">
        <v>128</v>
      </c>
      <c r="G58" s="14" t="s">
        <v>281</v>
      </c>
      <c r="H58" s="14" t="s">
        <v>142</v>
      </c>
      <c r="I58" s="15">
        <v>0.4</v>
      </c>
      <c r="J58" s="16" t="s">
        <v>131</v>
      </c>
      <c r="K58" s="17" t="s">
        <v>131</v>
      </c>
      <c r="L58" s="15" t="s">
        <v>157</v>
      </c>
      <c r="M58" s="18">
        <v>2018</v>
      </c>
      <c r="N58" s="19"/>
      <c r="O58" s="17">
        <v>196</v>
      </c>
      <c r="P58" s="17">
        <v>78</v>
      </c>
      <c r="Q58" s="15" t="s">
        <v>666</v>
      </c>
    </row>
    <row r="59" spans="1:25" s="23" customFormat="1" x14ac:dyDescent="0.3">
      <c r="A59" s="23" t="s">
        <v>60</v>
      </c>
      <c r="B59" s="20" t="s">
        <v>114</v>
      </c>
      <c r="C59" s="20" t="s">
        <v>87</v>
      </c>
      <c r="D59" s="20" t="s">
        <v>214</v>
      </c>
      <c r="E59" s="20" t="s">
        <v>355</v>
      </c>
      <c r="F59" s="20" t="s">
        <v>128</v>
      </c>
      <c r="G59" s="20" t="s">
        <v>134</v>
      </c>
      <c r="H59" s="20" t="s">
        <v>135</v>
      </c>
      <c r="I59" s="22">
        <v>4</v>
      </c>
      <c r="J59" s="24" t="s">
        <v>131</v>
      </c>
      <c r="K59" s="25" t="s">
        <v>131</v>
      </c>
      <c r="L59" s="22">
        <v>5</v>
      </c>
      <c r="M59" s="26">
        <v>2018</v>
      </c>
      <c r="N59" s="27" t="s">
        <v>146</v>
      </c>
      <c r="O59" s="25">
        <f>612+290</f>
        <v>902</v>
      </c>
      <c r="P59" s="25">
        <f>259+128</f>
        <v>387</v>
      </c>
      <c r="Q59" s="22" t="s">
        <v>666</v>
      </c>
      <c r="R59" s="22" t="s">
        <v>44</v>
      </c>
      <c r="S59" s="22"/>
      <c r="T59" s="22"/>
      <c r="U59" s="22"/>
      <c r="V59" s="22"/>
      <c r="W59" s="22"/>
      <c r="X59" s="22"/>
      <c r="Y59" s="22"/>
    </row>
    <row r="60" spans="1:25" x14ac:dyDescent="0.3">
      <c r="A60" s="13" t="s">
        <v>60</v>
      </c>
      <c r="B60" s="14" t="s">
        <v>114</v>
      </c>
      <c r="C60" s="14" t="s">
        <v>87</v>
      </c>
      <c r="D60" s="14" t="s">
        <v>132</v>
      </c>
      <c r="E60" s="14" t="s">
        <v>29</v>
      </c>
      <c r="F60" s="14" t="s">
        <v>128</v>
      </c>
      <c r="G60" s="14" t="s">
        <v>298</v>
      </c>
      <c r="H60" s="14" t="s">
        <v>142</v>
      </c>
      <c r="I60" s="15">
        <v>1</v>
      </c>
      <c r="J60" s="16" t="s">
        <v>131</v>
      </c>
      <c r="K60" s="17" t="s">
        <v>131</v>
      </c>
      <c r="L60" s="15">
        <v>5</v>
      </c>
      <c r="M60" s="18">
        <v>2018</v>
      </c>
      <c r="N60" s="19"/>
      <c r="O60" s="17">
        <v>251</v>
      </c>
      <c r="P60" s="17">
        <v>244</v>
      </c>
      <c r="Q60" s="15" t="s">
        <v>666</v>
      </c>
    </row>
    <row r="61" spans="1:25" x14ac:dyDescent="0.3">
      <c r="A61" s="13" t="s">
        <v>60</v>
      </c>
      <c r="B61" s="14" t="s">
        <v>114</v>
      </c>
      <c r="C61" s="14" t="s">
        <v>87</v>
      </c>
      <c r="D61" s="14" t="s">
        <v>176</v>
      </c>
      <c r="E61" s="14" t="s">
        <v>260</v>
      </c>
      <c r="F61" s="14" t="s">
        <v>128</v>
      </c>
      <c r="G61" s="14" t="s">
        <v>129</v>
      </c>
      <c r="H61" s="14" t="s">
        <v>135</v>
      </c>
      <c r="I61" s="15">
        <v>1.4</v>
      </c>
      <c r="J61" s="16" t="s">
        <v>131</v>
      </c>
      <c r="K61" s="17" t="s">
        <v>131</v>
      </c>
      <c r="L61" s="15">
        <v>5</v>
      </c>
      <c r="M61" s="18">
        <v>2018</v>
      </c>
      <c r="N61" s="19"/>
      <c r="O61" s="17">
        <v>184</v>
      </c>
      <c r="P61" s="17">
        <v>143</v>
      </c>
      <c r="Q61" s="15" t="s">
        <v>666</v>
      </c>
    </row>
    <row r="62" spans="1:25" s="23" customFormat="1" x14ac:dyDescent="0.3">
      <c r="A62" s="23" t="s">
        <v>60</v>
      </c>
      <c r="B62" s="20" t="s">
        <v>114</v>
      </c>
      <c r="C62" s="20" t="s">
        <v>87</v>
      </c>
      <c r="D62" s="20" t="s">
        <v>140</v>
      </c>
      <c r="E62" s="20" t="s">
        <v>299</v>
      </c>
      <c r="F62" s="20" t="s">
        <v>143</v>
      </c>
      <c r="G62" s="20" t="s">
        <v>129</v>
      </c>
      <c r="H62" s="20" t="s">
        <v>142</v>
      </c>
      <c r="I62" s="22" t="s">
        <v>131</v>
      </c>
      <c r="J62" s="24">
        <v>2.5000000000000001E-3</v>
      </c>
      <c r="K62" s="25" t="s">
        <v>131</v>
      </c>
      <c r="L62" s="22">
        <v>5</v>
      </c>
      <c r="M62" s="38">
        <v>43466</v>
      </c>
      <c r="N62" s="27" t="s">
        <v>146</v>
      </c>
      <c r="O62" s="25">
        <f>790+407+0</f>
        <v>1197</v>
      </c>
      <c r="P62" s="25">
        <f>931+409+0</f>
        <v>1340</v>
      </c>
      <c r="Q62" s="22" t="s">
        <v>665</v>
      </c>
      <c r="R62" s="22" t="s">
        <v>86</v>
      </c>
      <c r="S62" s="22" t="s">
        <v>44</v>
      </c>
      <c r="T62" s="22"/>
      <c r="U62" s="22"/>
      <c r="V62" s="22"/>
      <c r="W62" s="22"/>
      <c r="X62" s="22"/>
      <c r="Y62" s="22"/>
    </row>
    <row r="63" spans="1:25" x14ac:dyDescent="0.3">
      <c r="A63" s="13" t="s">
        <v>60</v>
      </c>
      <c r="B63" s="14" t="s">
        <v>114</v>
      </c>
      <c r="C63" s="14" t="s">
        <v>87</v>
      </c>
      <c r="D63" s="14" t="s">
        <v>153</v>
      </c>
      <c r="E63" s="14" t="s">
        <v>264</v>
      </c>
      <c r="F63" s="14" t="s">
        <v>162</v>
      </c>
      <c r="G63" s="14" t="s">
        <v>163</v>
      </c>
      <c r="H63" s="14" t="s">
        <v>131</v>
      </c>
      <c r="I63" s="15" t="s">
        <v>131</v>
      </c>
      <c r="J63" s="16" t="s">
        <v>131</v>
      </c>
      <c r="K63" s="17" t="s">
        <v>131</v>
      </c>
      <c r="L63" s="15" t="s">
        <v>131</v>
      </c>
      <c r="M63" s="18" t="s">
        <v>131</v>
      </c>
      <c r="N63" s="19"/>
      <c r="O63" s="17">
        <v>202</v>
      </c>
      <c r="P63" s="17">
        <v>80</v>
      </c>
      <c r="Q63" s="15" t="s">
        <v>666</v>
      </c>
    </row>
    <row r="64" spans="1:25" x14ac:dyDescent="0.3">
      <c r="A64" s="13" t="s">
        <v>60</v>
      </c>
      <c r="B64" s="14" t="s">
        <v>114</v>
      </c>
      <c r="C64" s="14" t="s">
        <v>87</v>
      </c>
      <c r="D64" s="14" t="s">
        <v>153</v>
      </c>
      <c r="E64" s="14" t="s">
        <v>264</v>
      </c>
      <c r="F64" s="14" t="s">
        <v>162</v>
      </c>
      <c r="G64" s="14" t="s">
        <v>164</v>
      </c>
      <c r="H64" s="14" t="s">
        <v>131</v>
      </c>
      <c r="I64" s="15" t="s">
        <v>131</v>
      </c>
      <c r="J64" s="16" t="s">
        <v>131</v>
      </c>
      <c r="K64" s="17" t="s">
        <v>131</v>
      </c>
      <c r="L64" s="15" t="s">
        <v>131</v>
      </c>
      <c r="M64" s="18" t="s">
        <v>131</v>
      </c>
      <c r="N64" s="19"/>
      <c r="O64" s="17">
        <v>187</v>
      </c>
      <c r="P64" s="17">
        <v>97</v>
      </c>
      <c r="Q64" s="15" t="s">
        <v>666</v>
      </c>
    </row>
    <row r="65" spans="1:25" x14ac:dyDescent="0.3">
      <c r="A65" s="13" t="s">
        <v>60</v>
      </c>
      <c r="B65" s="14" t="s">
        <v>114</v>
      </c>
      <c r="C65" s="14" t="s">
        <v>87</v>
      </c>
      <c r="D65" s="14" t="s">
        <v>153</v>
      </c>
      <c r="E65" s="14" t="s">
        <v>341</v>
      </c>
      <c r="F65" s="14" t="s">
        <v>162</v>
      </c>
      <c r="G65" s="14" t="s">
        <v>164</v>
      </c>
      <c r="H65" s="14" t="s">
        <v>131</v>
      </c>
      <c r="I65" s="15" t="s">
        <v>131</v>
      </c>
      <c r="J65" s="16" t="s">
        <v>131</v>
      </c>
      <c r="K65" s="17" t="s">
        <v>131</v>
      </c>
      <c r="L65" s="15" t="s">
        <v>131</v>
      </c>
      <c r="M65" s="18" t="s">
        <v>131</v>
      </c>
      <c r="N65" s="19"/>
      <c r="O65" s="17">
        <v>73</v>
      </c>
      <c r="P65" s="17">
        <v>37</v>
      </c>
      <c r="Q65" s="15" t="s">
        <v>666</v>
      </c>
    </row>
    <row r="66" spans="1:25" x14ac:dyDescent="0.3">
      <c r="A66" s="13" t="s">
        <v>61</v>
      </c>
      <c r="B66" s="14" t="s">
        <v>117</v>
      </c>
      <c r="C66" s="14" t="s">
        <v>96</v>
      </c>
      <c r="D66" s="14" t="s">
        <v>425</v>
      </c>
      <c r="E66" s="14" t="s">
        <v>534</v>
      </c>
      <c r="F66" s="14" t="s">
        <v>128</v>
      </c>
      <c r="G66" s="14" t="s">
        <v>535</v>
      </c>
      <c r="H66" s="14" t="s">
        <v>142</v>
      </c>
      <c r="I66" s="15">
        <v>2</v>
      </c>
      <c r="J66" s="30" t="s">
        <v>131</v>
      </c>
      <c r="K66" s="17" t="s">
        <v>131</v>
      </c>
      <c r="L66" s="15">
        <v>5</v>
      </c>
      <c r="M66" s="18">
        <v>2018</v>
      </c>
      <c r="N66" s="19"/>
      <c r="O66" s="17">
        <v>68</v>
      </c>
      <c r="P66" s="17">
        <v>42</v>
      </c>
      <c r="Q66" s="15" t="s">
        <v>666</v>
      </c>
    </row>
    <row r="67" spans="1:25" x14ac:dyDescent="0.3">
      <c r="A67" s="13" t="s">
        <v>61</v>
      </c>
      <c r="B67" s="14" t="s">
        <v>117</v>
      </c>
      <c r="C67" s="14" t="s">
        <v>96</v>
      </c>
      <c r="D67" s="14" t="s">
        <v>132</v>
      </c>
      <c r="E67" s="14" t="s">
        <v>536</v>
      </c>
      <c r="F67" s="14" t="s">
        <v>162</v>
      </c>
      <c r="G67" s="14" t="s">
        <v>163</v>
      </c>
      <c r="H67" s="14" t="s">
        <v>131</v>
      </c>
      <c r="I67" s="15" t="s">
        <v>131</v>
      </c>
      <c r="J67" s="16" t="s">
        <v>131</v>
      </c>
      <c r="K67" s="17" t="s">
        <v>131</v>
      </c>
      <c r="L67" s="15" t="s">
        <v>131</v>
      </c>
      <c r="M67" s="18" t="s">
        <v>131</v>
      </c>
      <c r="N67" s="19"/>
      <c r="O67" s="17">
        <v>68</v>
      </c>
      <c r="P67" s="17">
        <v>77</v>
      </c>
      <c r="Q67" s="15" t="s">
        <v>665</v>
      </c>
    </row>
    <row r="68" spans="1:25" x14ac:dyDescent="0.3">
      <c r="A68" s="13" t="s">
        <v>62</v>
      </c>
      <c r="B68" s="14" t="s">
        <v>121</v>
      </c>
      <c r="C68" s="14" t="s">
        <v>77</v>
      </c>
      <c r="D68" s="14" t="s">
        <v>0</v>
      </c>
      <c r="E68" s="14" t="s">
        <v>580</v>
      </c>
      <c r="F68" s="14" t="s">
        <v>128</v>
      </c>
      <c r="G68" s="14" t="s">
        <v>581</v>
      </c>
      <c r="H68" s="14" t="s">
        <v>142</v>
      </c>
      <c r="I68" s="15">
        <v>1</v>
      </c>
      <c r="J68" s="16" t="s">
        <v>131</v>
      </c>
      <c r="K68" s="17" t="s">
        <v>131</v>
      </c>
      <c r="L68" s="15">
        <v>5</v>
      </c>
      <c r="M68" s="18">
        <v>2018</v>
      </c>
      <c r="N68" s="19"/>
      <c r="O68" s="17">
        <v>2636</v>
      </c>
      <c r="P68" s="17">
        <v>2440</v>
      </c>
      <c r="Q68" s="15" t="s">
        <v>666</v>
      </c>
    </row>
    <row r="69" spans="1:25" x14ac:dyDescent="0.3">
      <c r="A69" s="13" t="s">
        <v>62</v>
      </c>
      <c r="B69" s="14" t="s">
        <v>121</v>
      </c>
      <c r="C69" s="14" t="s">
        <v>77</v>
      </c>
      <c r="D69" s="14" t="s">
        <v>153</v>
      </c>
      <c r="E69" s="14" t="s">
        <v>62</v>
      </c>
      <c r="F69" s="14" t="s">
        <v>172</v>
      </c>
      <c r="G69" s="14" t="s">
        <v>180</v>
      </c>
      <c r="H69" s="14" t="s">
        <v>131</v>
      </c>
      <c r="I69" s="15" t="s">
        <v>131</v>
      </c>
      <c r="J69" s="16" t="s">
        <v>131</v>
      </c>
      <c r="K69" s="17" t="s">
        <v>131</v>
      </c>
      <c r="L69" s="15" t="s">
        <v>131</v>
      </c>
      <c r="M69" s="18" t="s">
        <v>131</v>
      </c>
      <c r="N69" s="19"/>
      <c r="O69" s="17">
        <v>762</v>
      </c>
      <c r="P69" s="17">
        <v>775</v>
      </c>
      <c r="Q69" s="15" t="s">
        <v>665</v>
      </c>
    </row>
    <row r="70" spans="1:25" x14ac:dyDescent="0.3">
      <c r="A70" s="13" t="s">
        <v>62</v>
      </c>
      <c r="B70" s="14" t="s">
        <v>121</v>
      </c>
      <c r="C70" s="14" t="s">
        <v>77</v>
      </c>
      <c r="D70" s="14" t="s">
        <v>153</v>
      </c>
      <c r="E70" s="14" t="s">
        <v>62</v>
      </c>
      <c r="F70" s="14" t="s">
        <v>172</v>
      </c>
      <c r="G70" s="14" t="s">
        <v>222</v>
      </c>
      <c r="H70" s="14" t="s">
        <v>131</v>
      </c>
      <c r="I70" s="15" t="s">
        <v>131</v>
      </c>
      <c r="J70" s="16" t="s">
        <v>131</v>
      </c>
      <c r="K70" s="17" t="s">
        <v>131</v>
      </c>
      <c r="L70" s="15" t="s">
        <v>131</v>
      </c>
      <c r="M70" s="18" t="s">
        <v>131</v>
      </c>
      <c r="N70" s="19"/>
      <c r="O70" s="17">
        <v>764</v>
      </c>
      <c r="P70" s="17">
        <v>770</v>
      </c>
      <c r="Q70" s="15" t="s">
        <v>665</v>
      </c>
    </row>
    <row r="71" spans="1:25" x14ac:dyDescent="0.3">
      <c r="A71" s="13" t="s">
        <v>62</v>
      </c>
      <c r="B71" s="14" t="s">
        <v>121</v>
      </c>
      <c r="C71" s="14" t="s">
        <v>77</v>
      </c>
      <c r="D71" s="14" t="s">
        <v>176</v>
      </c>
      <c r="E71" s="14" t="s">
        <v>223</v>
      </c>
      <c r="F71" s="14" t="s">
        <v>172</v>
      </c>
      <c r="G71" s="14" t="s">
        <v>180</v>
      </c>
      <c r="H71" s="14" t="s">
        <v>131</v>
      </c>
      <c r="I71" s="15" t="s">
        <v>131</v>
      </c>
      <c r="J71" s="16" t="s">
        <v>131</v>
      </c>
      <c r="K71" s="17" t="s">
        <v>131</v>
      </c>
      <c r="L71" s="15" t="s">
        <v>131</v>
      </c>
      <c r="M71" s="18" t="s">
        <v>131</v>
      </c>
      <c r="N71" s="19"/>
      <c r="O71" s="17">
        <v>151</v>
      </c>
      <c r="P71" s="17">
        <v>121</v>
      </c>
      <c r="Q71" s="15" t="s">
        <v>666</v>
      </c>
    </row>
    <row r="72" spans="1:25" s="23" customFormat="1" x14ac:dyDescent="0.3">
      <c r="A72" s="23" t="s">
        <v>63</v>
      </c>
      <c r="B72" s="20" t="s">
        <v>121</v>
      </c>
      <c r="C72" s="20" t="s">
        <v>77</v>
      </c>
      <c r="D72" s="20" t="s">
        <v>126</v>
      </c>
      <c r="E72" s="20" t="s">
        <v>356</v>
      </c>
      <c r="F72" s="20" t="s">
        <v>128</v>
      </c>
      <c r="G72" s="20" t="s">
        <v>206</v>
      </c>
      <c r="H72" s="20" t="s">
        <v>142</v>
      </c>
      <c r="I72" s="22">
        <v>0.5</v>
      </c>
      <c r="J72" s="24" t="s">
        <v>131</v>
      </c>
      <c r="K72" s="25" t="s">
        <v>131</v>
      </c>
      <c r="L72" s="22">
        <v>5</v>
      </c>
      <c r="M72" s="26">
        <v>2018</v>
      </c>
      <c r="N72" s="27"/>
      <c r="O72" s="25">
        <v>1768</v>
      </c>
      <c r="P72" s="25">
        <v>1321</v>
      </c>
      <c r="Q72" s="22" t="s">
        <v>666</v>
      </c>
      <c r="R72" s="22"/>
      <c r="S72" s="22"/>
      <c r="T72" s="22"/>
      <c r="U72" s="22"/>
      <c r="V72" s="22"/>
      <c r="W72" s="22"/>
      <c r="X72" s="22"/>
      <c r="Y72" s="22"/>
    </row>
    <row r="73" spans="1:25" s="23" customFormat="1" x14ac:dyDescent="0.3">
      <c r="A73" s="23" t="s">
        <v>63</v>
      </c>
      <c r="B73" s="20" t="s">
        <v>121</v>
      </c>
      <c r="C73" s="20" t="s">
        <v>77</v>
      </c>
      <c r="D73" s="20" t="s">
        <v>140</v>
      </c>
      <c r="E73" s="20" t="s">
        <v>357</v>
      </c>
      <c r="F73" s="20" t="s">
        <v>128</v>
      </c>
      <c r="G73" s="20" t="s">
        <v>278</v>
      </c>
      <c r="H73" s="20" t="s">
        <v>135</v>
      </c>
      <c r="I73" s="22">
        <v>10</v>
      </c>
      <c r="J73" s="24" t="s">
        <v>131</v>
      </c>
      <c r="K73" s="25">
        <v>759000</v>
      </c>
      <c r="L73" s="22">
        <v>5</v>
      </c>
      <c r="M73" s="26">
        <v>2018</v>
      </c>
      <c r="N73" s="27" t="s">
        <v>146</v>
      </c>
      <c r="O73" s="25">
        <f>339+30</f>
        <v>369</v>
      </c>
      <c r="P73" s="25">
        <f>306+34</f>
        <v>340</v>
      </c>
      <c r="Q73" s="22" t="s">
        <v>666</v>
      </c>
      <c r="R73" s="22" t="s">
        <v>29</v>
      </c>
      <c r="S73" s="22"/>
      <c r="T73" s="22"/>
      <c r="U73" s="22"/>
      <c r="V73" s="22"/>
      <c r="W73" s="22"/>
      <c r="X73" s="22"/>
      <c r="Y73" s="22"/>
    </row>
    <row r="74" spans="1:25" s="23" customFormat="1" x14ac:dyDescent="0.3">
      <c r="A74" s="23" t="s">
        <v>63</v>
      </c>
      <c r="B74" s="20" t="s">
        <v>121</v>
      </c>
      <c r="C74" s="20" t="s">
        <v>77</v>
      </c>
      <c r="D74" s="20" t="s">
        <v>140</v>
      </c>
      <c r="E74" s="20" t="s">
        <v>221</v>
      </c>
      <c r="F74" s="20" t="s">
        <v>128</v>
      </c>
      <c r="G74" s="20" t="s">
        <v>278</v>
      </c>
      <c r="H74" s="20" t="s">
        <v>135</v>
      </c>
      <c r="I74" s="22">
        <v>1.82</v>
      </c>
      <c r="J74" s="24" t="s">
        <v>131</v>
      </c>
      <c r="K74" s="25">
        <v>350000</v>
      </c>
      <c r="L74" s="22">
        <v>3</v>
      </c>
      <c r="M74" s="26">
        <v>2018</v>
      </c>
      <c r="N74" s="27" t="s">
        <v>146</v>
      </c>
      <c r="O74" s="25">
        <f>597+114</f>
        <v>711</v>
      </c>
      <c r="P74" s="25">
        <f>461+120</f>
        <v>581</v>
      </c>
      <c r="Q74" s="22" t="s">
        <v>666</v>
      </c>
      <c r="R74" s="22" t="s">
        <v>89</v>
      </c>
      <c r="S74" s="22"/>
      <c r="T74" s="22"/>
      <c r="U74" s="22"/>
      <c r="V74" s="22"/>
      <c r="W74" s="22"/>
      <c r="X74" s="22"/>
      <c r="Y74" s="22"/>
    </row>
    <row r="75" spans="1:25" s="23" customFormat="1" x14ac:dyDescent="0.3">
      <c r="A75" s="23" t="s">
        <v>63</v>
      </c>
      <c r="B75" s="20" t="s">
        <v>121</v>
      </c>
      <c r="C75" s="20" t="s">
        <v>77</v>
      </c>
      <c r="D75" s="20" t="s">
        <v>140</v>
      </c>
      <c r="E75" s="20" t="s">
        <v>221</v>
      </c>
      <c r="F75" s="20" t="s">
        <v>128</v>
      </c>
      <c r="G75" s="20" t="s">
        <v>145</v>
      </c>
      <c r="H75" s="20" t="s">
        <v>135</v>
      </c>
      <c r="I75" s="22">
        <v>6.9</v>
      </c>
      <c r="J75" s="24" t="s">
        <v>131</v>
      </c>
      <c r="K75" s="25" t="s">
        <v>131</v>
      </c>
      <c r="L75" s="22">
        <v>3</v>
      </c>
      <c r="M75" s="26">
        <v>2018</v>
      </c>
      <c r="N75" s="27" t="s">
        <v>146</v>
      </c>
      <c r="O75" s="25">
        <f>602+119</f>
        <v>721</v>
      </c>
      <c r="P75" s="25">
        <f>456+121</f>
        <v>577</v>
      </c>
      <c r="Q75" s="22" t="s">
        <v>666</v>
      </c>
      <c r="R75" s="22" t="s">
        <v>89</v>
      </c>
      <c r="S75" s="22"/>
      <c r="T75" s="22"/>
      <c r="U75" s="22"/>
      <c r="V75" s="22"/>
      <c r="W75" s="22"/>
      <c r="X75" s="22"/>
      <c r="Y75" s="22"/>
    </row>
    <row r="76" spans="1:25" x14ac:dyDescent="0.3">
      <c r="A76" s="13" t="s">
        <v>63</v>
      </c>
      <c r="B76" s="14" t="s">
        <v>121</v>
      </c>
      <c r="C76" s="14" t="s">
        <v>77</v>
      </c>
      <c r="D76" s="14" t="s">
        <v>132</v>
      </c>
      <c r="E76" s="14" t="s">
        <v>358</v>
      </c>
      <c r="F76" s="14" t="s">
        <v>162</v>
      </c>
      <c r="G76" s="14" t="s">
        <v>164</v>
      </c>
      <c r="H76" s="14" t="s">
        <v>131</v>
      </c>
      <c r="I76" s="15" t="s">
        <v>131</v>
      </c>
      <c r="J76" s="16" t="s">
        <v>131</v>
      </c>
      <c r="K76" s="17" t="s">
        <v>131</v>
      </c>
      <c r="L76" s="17" t="s">
        <v>131</v>
      </c>
      <c r="M76" s="18" t="s">
        <v>131</v>
      </c>
      <c r="N76" s="31"/>
      <c r="O76" s="17">
        <v>121</v>
      </c>
      <c r="P76" s="17">
        <v>51</v>
      </c>
      <c r="Q76" s="15" t="s">
        <v>666</v>
      </c>
    </row>
    <row r="77" spans="1:25" x14ac:dyDescent="0.3">
      <c r="A77" s="13" t="s">
        <v>64</v>
      </c>
      <c r="B77" s="14" t="s">
        <v>117</v>
      </c>
      <c r="C77" s="14" t="s">
        <v>118</v>
      </c>
      <c r="D77" s="14" t="s">
        <v>140</v>
      </c>
      <c r="E77" s="14" t="s">
        <v>582</v>
      </c>
      <c r="F77" s="14" t="s">
        <v>246</v>
      </c>
      <c r="G77" s="14" t="s">
        <v>583</v>
      </c>
      <c r="H77" s="14" t="s">
        <v>131</v>
      </c>
      <c r="I77" s="15" t="s">
        <v>131</v>
      </c>
      <c r="J77" s="16" t="s">
        <v>131</v>
      </c>
      <c r="K77" s="17">
        <v>44500000</v>
      </c>
      <c r="L77" s="15">
        <v>35</v>
      </c>
      <c r="M77" s="18">
        <v>2018</v>
      </c>
      <c r="N77" s="19"/>
      <c r="O77" s="17">
        <v>3814</v>
      </c>
      <c r="P77" s="17">
        <v>3041</v>
      </c>
      <c r="Q77" s="15" t="s">
        <v>666</v>
      </c>
    </row>
    <row r="78" spans="1:25" x14ac:dyDescent="0.3">
      <c r="A78" s="13" t="s">
        <v>64</v>
      </c>
      <c r="B78" s="14" t="s">
        <v>117</v>
      </c>
      <c r="C78" s="14" t="s">
        <v>118</v>
      </c>
      <c r="D78" s="14" t="s">
        <v>153</v>
      </c>
      <c r="E78" s="14" t="s">
        <v>587</v>
      </c>
      <c r="F78" s="14" t="s">
        <v>246</v>
      </c>
      <c r="G78" s="14" t="s">
        <v>588</v>
      </c>
      <c r="H78" s="14" t="s">
        <v>131</v>
      </c>
      <c r="I78" s="15" t="s">
        <v>131</v>
      </c>
      <c r="J78" s="16" t="s">
        <v>131</v>
      </c>
      <c r="K78" s="17">
        <v>44800000</v>
      </c>
      <c r="L78" s="15">
        <v>24</v>
      </c>
      <c r="M78" s="18">
        <v>2018</v>
      </c>
      <c r="N78" s="19"/>
      <c r="O78" s="17">
        <v>3300</v>
      </c>
      <c r="P78" s="17">
        <v>3331</v>
      </c>
      <c r="Q78" s="15" t="s">
        <v>665</v>
      </c>
    </row>
    <row r="79" spans="1:25" x14ac:dyDescent="0.3">
      <c r="A79" s="13" t="s">
        <v>64</v>
      </c>
      <c r="B79" s="14" t="s">
        <v>117</v>
      </c>
      <c r="C79" s="14" t="s">
        <v>118</v>
      </c>
      <c r="D79" s="14" t="s">
        <v>140</v>
      </c>
      <c r="E79" s="14" t="s">
        <v>147</v>
      </c>
      <c r="F79" s="14" t="s">
        <v>148</v>
      </c>
      <c r="G79" s="14" t="s">
        <v>150</v>
      </c>
      <c r="H79" s="14" t="s">
        <v>131</v>
      </c>
      <c r="I79" s="15">
        <v>5.9</v>
      </c>
      <c r="J79" s="16" t="s">
        <v>131</v>
      </c>
      <c r="K79" s="17">
        <v>39000000</v>
      </c>
      <c r="L79" s="15" t="s">
        <v>151</v>
      </c>
      <c r="M79" s="18" t="s">
        <v>131</v>
      </c>
      <c r="N79" s="19"/>
      <c r="O79" s="17">
        <v>2030</v>
      </c>
      <c r="P79" s="17">
        <v>2035</v>
      </c>
      <c r="Q79" s="15" t="s">
        <v>665</v>
      </c>
    </row>
    <row r="80" spans="1:25" x14ac:dyDescent="0.3">
      <c r="A80" s="13" t="s">
        <v>64</v>
      </c>
      <c r="B80" s="14" t="s">
        <v>117</v>
      </c>
      <c r="C80" s="14" t="s">
        <v>118</v>
      </c>
      <c r="D80" s="14" t="s">
        <v>0</v>
      </c>
      <c r="E80" s="14" t="s">
        <v>300</v>
      </c>
      <c r="F80" s="14" t="s">
        <v>128</v>
      </c>
      <c r="G80" s="14" t="s">
        <v>301</v>
      </c>
      <c r="H80" s="14" t="s">
        <v>135</v>
      </c>
      <c r="I80" s="15">
        <v>3.9</v>
      </c>
      <c r="J80" s="16" t="s">
        <v>131</v>
      </c>
      <c r="K80" s="17" t="s">
        <v>131</v>
      </c>
      <c r="L80" s="15">
        <v>2</v>
      </c>
      <c r="M80" s="18">
        <v>2018</v>
      </c>
      <c r="N80" s="19"/>
      <c r="O80" s="17">
        <v>147153</v>
      </c>
      <c r="P80" s="17">
        <v>54464</v>
      </c>
      <c r="Q80" s="15" t="s">
        <v>666</v>
      </c>
    </row>
    <row r="81" spans="1:25" s="23" customFormat="1" x14ac:dyDescent="0.3">
      <c r="A81" s="23" t="s">
        <v>64</v>
      </c>
      <c r="B81" s="20" t="s">
        <v>117</v>
      </c>
      <c r="C81" s="20" t="s">
        <v>118</v>
      </c>
      <c r="D81" s="20" t="s">
        <v>140</v>
      </c>
      <c r="E81" s="20" t="s">
        <v>302</v>
      </c>
      <c r="F81" s="20" t="s">
        <v>128</v>
      </c>
      <c r="G81" s="20" t="s">
        <v>278</v>
      </c>
      <c r="H81" s="20" t="s">
        <v>135</v>
      </c>
      <c r="I81" s="22">
        <v>7.5</v>
      </c>
      <c r="J81" s="24" t="s">
        <v>131</v>
      </c>
      <c r="K81" s="25">
        <v>2254000</v>
      </c>
      <c r="L81" s="22">
        <v>5</v>
      </c>
      <c r="M81" s="26">
        <v>2018</v>
      </c>
      <c r="N81" s="27"/>
      <c r="O81" s="25">
        <v>1502</v>
      </c>
      <c r="P81" s="25">
        <v>725</v>
      </c>
      <c r="Q81" s="22" t="s">
        <v>666</v>
      </c>
      <c r="R81" s="22"/>
      <c r="S81" s="22"/>
      <c r="T81" s="22"/>
      <c r="U81" s="22"/>
      <c r="V81" s="22"/>
      <c r="W81" s="22"/>
      <c r="X81" s="22"/>
      <c r="Y81" s="22"/>
    </row>
    <row r="82" spans="1:25" x14ac:dyDescent="0.3">
      <c r="A82" s="13" t="s">
        <v>64</v>
      </c>
      <c r="B82" s="14" t="s">
        <v>117</v>
      </c>
      <c r="C82" s="14" t="s">
        <v>118</v>
      </c>
      <c r="D82" s="14" t="s">
        <v>140</v>
      </c>
      <c r="E82" s="14" t="s">
        <v>342</v>
      </c>
      <c r="F82" s="14" t="s">
        <v>128</v>
      </c>
      <c r="G82" s="14" t="s">
        <v>228</v>
      </c>
      <c r="H82" s="14" t="s">
        <v>142</v>
      </c>
      <c r="I82" s="15">
        <v>7.4</v>
      </c>
      <c r="J82" s="24" t="s">
        <v>131</v>
      </c>
      <c r="K82" s="17">
        <v>14724327</v>
      </c>
      <c r="L82" s="15">
        <v>10</v>
      </c>
      <c r="M82" s="18">
        <v>2018</v>
      </c>
      <c r="N82" s="19"/>
      <c r="O82" s="17">
        <v>10378</v>
      </c>
      <c r="P82" s="17">
        <v>11858</v>
      </c>
      <c r="Q82" s="15" t="s">
        <v>665</v>
      </c>
    </row>
    <row r="83" spans="1:25" x14ac:dyDescent="0.3">
      <c r="A83" s="13" t="s">
        <v>64</v>
      </c>
      <c r="B83" s="14" t="s">
        <v>117</v>
      </c>
      <c r="C83" s="14" t="s">
        <v>118</v>
      </c>
      <c r="D83" s="14" t="s">
        <v>126</v>
      </c>
      <c r="E83" s="14" t="s">
        <v>152</v>
      </c>
      <c r="F83" s="14" t="s">
        <v>128</v>
      </c>
      <c r="G83" s="14" t="s">
        <v>129</v>
      </c>
      <c r="H83" s="14" t="s">
        <v>135</v>
      </c>
      <c r="I83" s="15">
        <v>2.8</v>
      </c>
      <c r="J83" s="16" t="s">
        <v>131</v>
      </c>
      <c r="K83" s="17" t="s">
        <v>131</v>
      </c>
      <c r="L83" s="15">
        <v>5</v>
      </c>
      <c r="M83" s="18">
        <v>2018</v>
      </c>
      <c r="N83" s="19"/>
      <c r="O83" s="17">
        <v>5645</v>
      </c>
      <c r="P83" s="17">
        <v>1307</v>
      </c>
      <c r="Q83" s="15" t="s">
        <v>666</v>
      </c>
    </row>
    <row r="84" spans="1:25" x14ac:dyDescent="0.3">
      <c r="A84" s="13" t="s">
        <v>64</v>
      </c>
      <c r="B84" s="14" t="s">
        <v>117</v>
      </c>
      <c r="C84" s="14" t="s">
        <v>118</v>
      </c>
      <c r="D84" s="14" t="s">
        <v>126</v>
      </c>
      <c r="E84" s="14" t="s">
        <v>261</v>
      </c>
      <c r="F84" s="14" t="s">
        <v>128</v>
      </c>
      <c r="G84" s="14" t="s">
        <v>129</v>
      </c>
      <c r="H84" s="14" t="s">
        <v>142</v>
      </c>
      <c r="I84" s="15">
        <v>1.9</v>
      </c>
      <c r="J84" s="16" t="s">
        <v>131</v>
      </c>
      <c r="K84" s="17" t="s">
        <v>131</v>
      </c>
      <c r="L84" s="15" t="s">
        <v>157</v>
      </c>
      <c r="M84" s="18">
        <v>2018</v>
      </c>
      <c r="N84" s="19"/>
      <c r="O84" s="17">
        <v>4862</v>
      </c>
      <c r="P84" s="17">
        <v>4510</v>
      </c>
      <c r="Q84" s="15" t="s">
        <v>666</v>
      </c>
    </row>
    <row r="85" spans="1:25" x14ac:dyDescent="0.3">
      <c r="A85" s="13" t="s">
        <v>64</v>
      </c>
      <c r="B85" s="14" t="s">
        <v>117</v>
      </c>
      <c r="C85" s="14" t="s">
        <v>118</v>
      </c>
      <c r="D85" s="14" t="s">
        <v>140</v>
      </c>
      <c r="E85" s="14" t="s">
        <v>262</v>
      </c>
      <c r="F85" s="14" t="s">
        <v>128</v>
      </c>
      <c r="G85" s="14" t="s">
        <v>129</v>
      </c>
      <c r="H85" s="14" t="s">
        <v>142</v>
      </c>
      <c r="I85" s="15" t="s">
        <v>263</v>
      </c>
      <c r="J85" s="16" t="s">
        <v>131</v>
      </c>
      <c r="K85" s="17" t="s">
        <v>131</v>
      </c>
      <c r="L85" s="15" t="s">
        <v>157</v>
      </c>
      <c r="M85" s="18">
        <v>2018</v>
      </c>
      <c r="N85" s="19"/>
      <c r="O85" s="17">
        <v>4460</v>
      </c>
      <c r="P85" s="17">
        <v>1969</v>
      </c>
      <c r="Q85" s="15" t="s">
        <v>666</v>
      </c>
    </row>
    <row r="86" spans="1:25" x14ac:dyDescent="0.3">
      <c r="A86" s="13" t="s">
        <v>64</v>
      </c>
      <c r="B86" s="14" t="s">
        <v>117</v>
      </c>
      <c r="C86" s="14" t="s">
        <v>118</v>
      </c>
      <c r="D86" s="14" t="s">
        <v>176</v>
      </c>
      <c r="E86" s="14" t="s">
        <v>602</v>
      </c>
      <c r="F86" s="14" t="s">
        <v>143</v>
      </c>
      <c r="G86" s="14" t="s">
        <v>603</v>
      </c>
      <c r="H86" s="14" t="s">
        <v>142</v>
      </c>
      <c r="I86" s="15" t="s">
        <v>131</v>
      </c>
      <c r="J86" s="28">
        <v>5.0000000000000001E-3</v>
      </c>
      <c r="K86" s="17" t="s">
        <v>131</v>
      </c>
      <c r="L86" s="15" t="s">
        <v>131</v>
      </c>
      <c r="M86" s="21">
        <v>43282</v>
      </c>
      <c r="N86" s="19"/>
      <c r="O86" s="17">
        <v>240</v>
      </c>
      <c r="P86" s="17">
        <v>189</v>
      </c>
      <c r="Q86" s="15" t="s">
        <v>666</v>
      </c>
    </row>
    <row r="87" spans="1:25" x14ac:dyDescent="0.3">
      <c r="A87" s="13" t="s">
        <v>64</v>
      </c>
      <c r="B87" s="14" t="s">
        <v>117</v>
      </c>
      <c r="C87" s="14" t="s">
        <v>118</v>
      </c>
      <c r="D87" s="14" t="s">
        <v>153</v>
      </c>
      <c r="E87" s="14" t="s">
        <v>343</v>
      </c>
      <c r="F87" s="14" t="s">
        <v>172</v>
      </c>
      <c r="G87" s="14" t="s">
        <v>155</v>
      </c>
      <c r="H87" s="14" t="s">
        <v>131</v>
      </c>
      <c r="I87" s="15" t="s">
        <v>131</v>
      </c>
      <c r="J87" s="16" t="s">
        <v>131</v>
      </c>
      <c r="K87" s="17" t="s">
        <v>131</v>
      </c>
      <c r="L87" s="15" t="s">
        <v>131</v>
      </c>
      <c r="M87" s="18" t="s">
        <v>131</v>
      </c>
      <c r="N87" s="19"/>
      <c r="O87" s="17">
        <v>2898</v>
      </c>
      <c r="P87" s="17">
        <v>3517</v>
      </c>
      <c r="Q87" s="15" t="s">
        <v>665</v>
      </c>
    </row>
    <row r="88" spans="1:25" x14ac:dyDescent="0.3">
      <c r="A88" s="13" t="s">
        <v>64</v>
      </c>
      <c r="B88" s="14" t="s">
        <v>117</v>
      </c>
      <c r="C88" s="14" t="s">
        <v>118</v>
      </c>
      <c r="D88" s="14" t="s">
        <v>153</v>
      </c>
      <c r="E88" s="14" t="s">
        <v>154</v>
      </c>
      <c r="F88" s="14" t="s">
        <v>172</v>
      </c>
      <c r="G88" s="14" t="s">
        <v>155</v>
      </c>
      <c r="H88" s="14" t="s">
        <v>131</v>
      </c>
      <c r="I88" s="15" t="s">
        <v>131</v>
      </c>
      <c r="J88" s="16" t="s">
        <v>131</v>
      </c>
      <c r="K88" s="17" t="s">
        <v>131</v>
      </c>
      <c r="L88" s="15" t="s">
        <v>131</v>
      </c>
      <c r="M88" s="18" t="s">
        <v>131</v>
      </c>
      <c r="N88" s="19"/>
      <c r="O88" s="17">
        <v>4128</v>
      </c>
      <c r="P88" s="17">
        <v>2008</v>
      </c>
      <c r="Q88" s="15" t="s">
        <v>666</v>
      </c>
    </row>
    <row r="89" spans="1:25" x14ac:dyDescent="0.3">
      <c r="A89" s="13" t="s">
        <v>64</v>
      </c>
      <c r="B89" s="14" t="s">
        <v>117</v>
      </c>
      <c r="C89" s="14" t="s">
        <v>118</v>
      </c>
      <c r="D89" s="14" t="s">
        <v>153</v>
      </c>
      <c r="E89" s="14" t="s">
        <v>537</v>
      </c>
      <c r="F89" s="14" t="s">
        <v>162</v>
      </c>
      <c r="G89" s="14" t="s">
        <v>164</v>
      </c>
      <c r="H89" s="14" t="s">
        <v>131</v>
      </c>
      <c r="I89" s="15" t="s">
        <v>131</v>
      </c>
      <c r="J89" s="16" t="s">
        <v>131</v>
      </c>
      <c r="K89" s="17" t="s">
        <v>131</v>
      </c>
      <c r="L89" s="15" t="s">
        <v>131</v>
      </c>
      <c r="M89" s="18" t="s">
        <v>131</v>
      </c>
      <c r="N89" s="19"/>
      <c r="O89" s="17">
        <v>51</v>
      </c>
      <c r="P89" s="17">
        <v>39</v>
      </c>
      <c r="Q89" s="15" t="s">
        <v>666</v>
      </c>
    </row>
    <row r="90" spans="1:25" x14ac:dyDescent="0.3">
      <c r="A90" s="13" t="s">
        <v>64</v>
      </c>
      <c r="B90" s="14" t="s">
        <v>117</v>
      </c>
      <c r="C90" s="14" t="s">
        <v>118</v>
      </c>
      <c r="D90" s="14" t="s">
        <v>153</v>
      </c>
      <c r="E90" s="14" t="s">
        <v>538</v>
      </c>
      <c r="F90" s="14" t="s">
        <v>162</v>
      </c>
      <c r="G90" s="14" t="s">
        <v>164</v>
      </c>
      <c r="H90" s="14" t="s">
        <v>131</v>
      </c>
      <c r="I90" s="15" t="s">
        <v>131</v>
      </c>
      <c r="J90" s="16" t="s">
        <v>131</v>
      </c>
      <c r="K90" s="17" t="s">
        <v>131</v>
      </c>
      <c r="L90" s="15" t="s">
        <v>131</v>
      </c>
      <c r="M90" s="18" t="s">
        <v>131</v>
      </c>
      <c r="N90" s="19"/>
      <c r="O90" s="17">
        <v>252</v>
      </c>
      <c r="P90" s="17">
        <v>147</v>
      </c>
      <c r="Q90" s="15" t="s">
        <v>666</v>
      </c>
    </row>
    <row r="91" spans="1:25" x14ac:dyDescent="0.3">
      <c r="A91" s="13" t="s">
        <v>42</v>
      </c>
      <c r="B91" s="14" t="s">
        <v>115</v>
      </c>
      <c r="C91" s="14" t="s">
        <v>100</v>
      </c>
      <c r="D91" s="14" t="s">
        <v>140</v>
      </c>
      <c r="E91" s="14" t="s">
        <v>200</v>
      </c>
      <c r="F91" s="14" t="s">
        <v>128</v>
      </c>
      <c r="G91" s="14" t="s">
        <v>149</v>
      </c>
      <c r="H91" s="14" t="s">
        <v>135</v>
      </c>
      <c r="I91" s="15">
        <v>1</v>
      </c>
      <c r="J91" s="16" t="s">
        <v>131</v>
      </c>
      <c r="K91" s="17" t="s">
        <v>131</v>
      </c>
      <c r="L91" s="15">
        <v>5</v>
      </c>
      <c r="M91" s="18">
        <v>2018</v>
      </c>
      <c r="N91" s="19"/>
      <c r="O91" s="17">
        <v>279</v>
      </c>
      <c r="P91" s="17">
        <v>213</v>
      </c>
      <c r="Q91" s="15" t="s">
        <v>666</v>
      </c>
    </row>
    <row r="92" spans="1:25" x14ac:dyDescent="0.3">
      <c r="A92" s="13" t="s">
        <v>42</v>
      </c>
      <c r="B92" s="14" t="s">
        <v>115</v>
      </c>
      <c r="C92" s="14" t="s">
        <v>100</v>
      </c>
      <c r="D92" s="14" t="s">
        <v>132</v>
      </c>
      <c r="E92" s="14" t="s">
        <v>344</v>
      </c>
      <c r="F92" s="14" t="s">
        <v>162</v>
      </c>
      <c r="G92" s="14" t="s">
        <v>164</v>
      </c>
      <c r="H92" s="14" t="s">
        <v>131</v>
      </c>
      <c r="I92" s="15" t="s">
        <v>131</v>
      </c>
      <c r="J92" s="16" t="s">
        <v>131</v>
      </c>
      <c r="K92" s="17" t="s">
        <v>131</v>
      </c>
      <c r="L92" s="15" t="s">
        <v>131</v>
      </c>
      <c r="M92" s="18" t="s">
        <v>131</v>
      </c>
      <c r="N92" s="19"/>
      <c r="O92" s="17">
        <v>143</v>
      </c>
      <c r="P92" s="17">
        <v>81</v>
      </c>
      <c r="Q92" s="15" t="s">
        <v>666</v>
      </c>
    </row>
    <row r="93" spans="1:25" x14ac:dyDescent="0.3">
      <c r="A93" s="13" t="s">
        <v>42</v>
      </c>
      <c r="B93" s="14" t="s">
        <v>115</v>
      </c>
      <c r="C93" s="14" t="s">
        <v>100</v>
      </c>
      <c r="D93" s="14" t="s">
        <v>132</v>
      </c>
      <c r="E93" s="14" t="s">
        <v>45</v>
      </c>
      <c r="F93" s="14" t="s">
        <v>162</v>
      </c>
      <c r="G93" s="14" t="s">
        <v>163</v>
      </c>
      <c r="H93" s="14" t="s">
        <v>131</v>
      </c>
      <c r="I93" s="15" t="s">
        <v>131</v>
      </c>
      <c r="J93" s="16" t="s">
        <v>131</v>
      </c>
      <c r="K93" s="17" t="s">
        <v>131</v>
      </c>
      <c r="L93" s="15" t="s">
        <v>131</v>
      </c>
      <c r="M93" s="18" t="s">
        <v>131</v>
      </c>
      <c r="N93" s="19"/>
      <c r="O93" s="17">
        <v>185</v>
      </c>
      <c r="P93" s="17">
        <v>44</v>
      </c>
      <c r="Q93" s="15" t="s">
        <v>666</v>
      </c>
    </row>
    <row r="94" spans="1:25" x14ac:dyDescent="0.3">
      <c r="A94" s="32" t="s">
        <v>42</v>
      </c>
      <c r="B94" s="14" t="s">
        <v>115</v>
      </c>
      <c r="C94" s="14" t="s">
        <v>100</v>
      </c>
      <c r="D94" s="14" t="s">
        <v>132</v>
      </c>
      <c r="E94" s="14" t="s">
        <v>45</v>
      </c>
      <c r="F94" s="33" t="s">
        <v>162</v>
      </c>
      <c r="G94" s="14" t="s">
        <v>164</v>
      </c>
      <c r="H94" s="14" t="s">
        <v>131</v>
      </c>
      <c r="I94" s="15" t="s">
        <v>131</v>
      </c>
      <c r="J94" s="16" t="s">
        <v>131</v>
      </c>
      <c r="K94" s="17" t="s">
        <v>131</v>
      </c>
      <c r="L94" s="15" t="s">
        <v>131</v>
      </c>
      <c r="M94" s="18" t="s">
        <v>131</v>
      </c>
      <c r="N94" s="19"/>
      <c r="O94" s="17">
        <v>174</v>
      </c>
      <c r="P94" s="17">
        <v>54</v>
      </c>
      <c r="Q94" s="15" t="s">
        <v>666</v>
      </c>
    </row>
    <row r="95" spans="1:25" x14ac:dyDescent="0.3">
      <c r="A95" s="32" t="s">
        <v>69</v>
      </c>
      <c r="B95" s="33" t="s">
        <v>122</v>
      </c>
      <c r="C95" s="33" t="s">
        <v>123</v>
      </c>
      <c r="D95" s="14" t="s">
        <v>153</v>
      </c>
      <c r="E95" s="14" t="s">
        <v>539</v>
      </c>
      <c r="F95" s="33" t="s">
        <v>162</v>
      </c>
      <c r="G95" s="14" t="s">
        <v>164</v>
      </c>
      <c r="H95" s="14" t="s">
        <v>131</v>
      </c>
      <c r="I95" s="15" t="s">
        <v>131</v>
      </c>
      <c r="J95" s="16" t="s">
        <v>131</v>
      </c>
      <c r="K95" s="17" t="s">
        <v>131</v>
      </c>
      <c r="L95" s="15" t="s">
        <v>131</v>
      </c>
      <c r="M95" s="18" t="s">
        <v>131</v>
      </c>
      <c r="N95" s="19"/>
      <c r="O95" s="17">
        <v>152</v>
      </c>
      <c r="P95" s="17">
        <v>88</v>
      </c>
      <c r="Q95" s="15" t="s">
        <v>666</v>
      </c>
    </row>
    <row r="96" spans="1:25" x14ac:dyDescent="0.3">
      <c r="A96" s="32" t="s">
        <v>70</v>
      </c>
      <c r="B96" s="33" t="s">
        <v>121</v>
      </c>
      <c r="C96" s="33" t="s">
        <v>77</v>
      </c>
      <c r="D96" s="14" t="s">
        <v>0</v>
      </c>
      <c r="E96" s="14" t="s">
        <v>70</v>
      </c>
      <c r="F96" s="33" t="s">
        <v>128</v>
      </c>
      <c r="G96" s="14" t="s">
        <v>345</v>
      </c>
      <c r="H96" s="14" t="s">
        <v>130</v>
      </c>
      <c r="I96" s="15">
        <v>1.3</v>
      </c>
      <c r="J96" s="24" t="s">
        <v>131</v>
      </c>
      <c r="K96" s="17" t="s">
        <v>131</v>
      </c>
      <c r="L96" s="15">
        <v>5</v>
      </c>
      <c r="M96" s="18">
        <v>2018</v>
      </c>
      <c r="N96" s="19"/>
      <c r="O96" s="17">
        <v>23970</v>
      </c>
      <c r="P96" s="17">
        <v>9235</v>
      </c>
      <c r="Q96" s="15" t="s">
        <v>666</v>
      </c>
    </row>
    <row r="97" spans="1:25" x14ac:dyDescent="0.3">
      <c r="A97" s="32" t="s">
        <v>70</v>
      </c>
      <c r="B97" s="33" t="s">
        <v>121</v>
      </c>
      <c r="C97" s="33" t="s">
        <v>77</v>
      </c>
      <c r="D97" s="14" t="s">
        <v>176</v>
      </c>
      <c r="E97" s="14" t="s">
        <v>346</v>
      </c>
      <c r="F97" s="33" t="s">
        <v>128</v>
      </c>
      <c r="G97" s="14" t="s">
        <v>129</v>
      </c>
      <c r="H97" s="14" t="s">
        <v>135</v>
      </c>
      <c r="I97" s="15">
        <v>6</v>
      </c>
      <c r="J97" s="16" t="s">
        <v>131</v>
      </c>
      <c r="K97" s="17" t="s">
        <v>131</v>
      </c>
      <c r="L97" s="15">
        <v>5</v>
      </c>
      <c r="M97" s="18">
        <v>2018</v>
      </c>
      <c r="N97" s="19"/>
      <c r="O97" s="17">
        <v>85</v>
      </c>
      <c r="P97" s="17">
        <v>67</v>
      </c>
      <c r="Q97" s="15" t="s">
        <v>666</v>
      </c>
    </row>
    <row r="98" spans="1:25" x14ac:dyDescent="0.3">
      <c r="A98" s="32" t="s">
        <v>70</v>
      </c>
      <c r="B98" s="33" t="s">
        <v>121</v>
      </c>
      <c r="C98" s="33" t="s">
        <v>77</v>
      </c>
      <c r="D98" s="14" t="s">
        <v>132</v>
      </c>
      <c r="E98" s="14" t="s">
        <v>70</v>
      </c>
      <c r="F98" s="33" t="s">
        <v>128</v>
      </c>
      <c r="G98" s="14" t="s">
        <v>347</v>
      </c>
      <c r="H98" s="14" t="s">
        <v>135</v>
      </c>
      <c r="I98" s="15">
        <v>0.8</v>
      </c>
      <c r="J98" s="16" t="s">
        <v>131</v>
      </c>
      <c r="K98" s="17" t="s">
        <v>131</v>
      </c>
      <c r="L98" s="15">
        <v>5</v>
      </c>
      <c r="M98" s="18">
        <v>2018</v>
      </c>
      <c r="N98" s="19"/>
      <c r="O98" s="17">
        <v>252</v>
      </c>
      <c r="P98" s="17">
        <v>311</v>
      </c>
      <c r="Q98" s="15" t="s">
        <v>665</v>
      </c>
    </row>
    <row r="99" spans="1:25" x14ac:dyDescent="0.3">
      <c r="A99" s="32" t="s">
        <v>70</v>
      </c>
      <c r="B99" s="33" t="s">
        <v>121</v>
      </c>
      <c r="C99" s="33" t="s">
        <v>77</v>
      </c>
      <c r="D99" s="14" t="s">
        <v>214</v>
      </c>
      <c r="E99" s="14" t="s">
        <v>636</v>
      </c>
      <c r="F99" s="33" t="s">
        <v>128</v>
      </c>
      <c r="G99" s="14" t="s">
        <v>540</v>
      </c>
      <c r="H99" s="14" t="s">
        <v>135</v>
      </c>
      <c r="I99" s="15">
        <v>0.9</v>
      </c>
      <c r="J99" s="16" t="s">
        <v>131</v>
      </c>
      <c r="K99" s="17" t="s">
        <v>131</v>
      </c>
      <c r="L99" s="15">
        <v>5</v>
      </c>
      <c r="M99" s="18">
        <v>2018</v>
      </c>
      <c r="N99" s="19"/>
      <c r="O99" s="17">
        <v>901</v>
      </c>
      <c r="P99" s="17">
        <v>347</v>
      </c>
      <c r="Q99" s="15" t="s">
        <v>666</v>
      </c>
    </row>
    <row r="100" spans="1:25" x14ac:dyDescent="0.3">
      <c r="A100" s="32" t="s">
        <v>70</v>
      </c>
      <c r="B100" s="33" t="s">
        <v>121</v>
      </c>
      <c r="C100" s="33" t="s">
        <v>77</v>
      </c>
      <c r="D100" s="14" t="s">
        <v>132</v>
      </c>
      <c r="E100" s="14" t="s">
        <v>663</v>
      </c>
      <c r="F100" s="33" t="s">
        <v>184</v>
      </c>
      <c r="G100" s="14" t="s">
        <v>155</v>
      </c>
      <c r="H100" s="14" t="s">
        <v>131</v>
      </c>
      <c r="I100" s="15" t="s">
        <v>131</v>
      </c>
      <c r="J100" s="16" t="s">
        <v>131</v>
      </c>
      <c r="K100" s="17" t="s">
        <v>131</v>
      </c>
      <c r="L100" s="15" t="s">
        <v>131</v>
      </c>
      <c r="M100" s="18" t="s">
        <v>131</v>
      </c>
      <c r="N100" s="19"/>
      <c r="O100" s="17">
        <v>468</v>
      </c>
      <c r="P100" s="17">
        <v>959</v>
      </c>
      <c r="Q100" s="15" t="s">
        <v>665</v>
      </c>
    </row>
    <row r="101" spans="1:25" x14ac:dyDescent="0.3">
      <c r="A101" s="32" t="s">
        <v>70</v>
      </c>
      <c r="B101" s="33" t="s">
        <v>121</v>
      </c>
      <c r="C101" s="33" t="s">
        <v>77</v>
      </c>
      <c r="D101" s="14" t="s">
        <v>153</v>
      </c>
      <c r="E101" s="14" t="s">
        <v>541</v>
      </c>
      <c r="F101" s="33" t="s">
        <v>162</v>
      </c>
      <c r="G101" s="14" t="s">
        <v>164</v>
      </c>
      <c r="H101" s="14" t="s">
        <v>131</v>
      </c>
      <c r="I101" s="15" t="s">
        <v>131</v>
      </c>
      <c r="J101" s="16" t="s">
        <v>131</v>
      </c>
      <c r="K101" s="17" t="s">
        <v>131</v>
      </c>
      <c r="L101" s="15" t="s">
        <v>131</v>
      </c>
      <c r="M101" s="18" t="s">
        <v>131</v>
      </c>
      <c r="N101" s="19"/>
      <c r="O101" s="17">
        <v>300</v>
      </c>
      <c r="P101" s="17">
        <v>56</v>
      </c>
      <c r="Q101" s="15" t="s">
        <v>666</v>
      </c>
    </row>
    <row r="102" spans="1:25" x14ac:dyDescent="0.3">
      <c r="A102" s="32" t="s">
        <v>70</v>
      </c>
      <c r="B102" s="33" t="s">
        <v>121</v>
      </c>
      <c r="C102" s="33" t="s">
        <v>77</v>
      </c>
      <c r="D102" s="14" t="s">
        <v>153</v>
      </c>
      <c r="E102" s="14" t="s">
        <v>348</v>
      </c>
      <c r="F102" s="33" t="s">
        <v>162</v>
      </c>
      <c r="G102" s="14" t="s">
        <v>163</v>
      </c>
      <c r="H102" s="14" t="s">
        <v>131</v>
      </c>
      <c r="I102" s="15" t="s">
        <v>131</v>
      </c>
      <c r="J102" s="16" t="s">
        <v>131</v>
      </c>
      <c r="K102" s="17" t="s">
        <v>131</v>
      </c>
      <c r="L102" s="15" t="s">
        <v>131</v>
      </c>
      <c r="M102" s="18" t="s">
        <v>131</v>
      </c>
      <c r="N102" s="19"/>
      <c r="O102" s="17">
        <v>69</v>
      </c>
      <c r="P102" s="17">
        <v>61</v>
      </c>
      <c r="Q102" s="15" t="s">
        <v>666</v>
      </c>
    </row>
    <row r="103" spans="1:25" x14ac:dyDescent="0.3">
      <c r="A103" s="32" t="s">
        <v>70</v>
      </c>
      <c r="B103" s="33" t="s">
        <v>121</v>
      </c>
      <c r="C103" s="33" t="s">
        <v>77</v>
      </c>
      <c r="D103" s="14" t="s">
        <v>153</v>
      </c>
      <c r="E103" s="14" t="s">
        <v>348</v>
      </c>
      <c r="F103" s="33" t="s">
        <v>162</v>
      </c>
      <c r="G103" s="14" t="s">
        <v>164</v>
      </c>
      <c r="H103" s="14" t="s">
        <v>131</v>
      </c>
      <c r="I103" s="15" t="s">
        <v>131</v>
      </c>
      <c r="J103" s="16" t="s">
        <v>131</v>
      </c>
      <c r="K103" s="17" t="s">
        <v>131</v>
      </c>
      <c r="L103" s="15" t="s">
        <v>131</v>
      </c>
      <c r="M103" s="18" t="s">
        <v>131</v>
      </c>
      <c r="N103" s="19"/>
      <c r="O103" s="17">
        <v>64</v>
      </c>
      <c r="P103" s="17">
        <v>67</v>
      </c>
      <c r="Q103" s="15" t="s">
        <v>665</v>
      </c>
    </row>
    <row r="104" spans="1:25" x14ac:dyDescent="0.3">
      <c r="A104" s="32" t="s">
        <v>70</v>
      </c>
      <c r="B104" s="33" t="s">
        <v>121</v>
      </c>
      <c r="C104" s="33" t="s">
        <v>77</v>
      </c>
      <c r="D104" s="14" t="s">
        <v>132</v>
      </c>
      <c r="E104" s="14" t="s">
        <v>542</v>
      </c>
      <c r="F104" s="33" t="s">
        <v>162</v>
      </c>
      <c r="G104" s="14" t="s">
        <v>164</v>
      </c>
      <c r="H104" s="14" t="s">
        <v>131</v>
      </c>
      <c r="I104" s="15" t="s">
        <v>131</v>
      </c>
      <c r="J104" s="16" t="s">
        <v>131</v>
      </c>
      <c r="K104" s="17" t="s">
        <v>131</v>
      </c>
      <c r="L104" s="15" t="s">
        <v>131</v>
      </c>
      <c r="M104" s="18" t="s">
        <v>131</v>
      </c>
      <c r="N104" s="19"/>
      <c r="O104" s="17">
        <v>150</v>
      </c>
      <c r="P104" s="17">
        <v>68</v>
      </c>
      <c r="Q104" s="15" t="s">
        <v>666</v>
      </c>
    </row>
    <row r="105" spans="1:25" x14ac:dyDescent="0.3">
      <c r="A105" s="32" t="s">
        <v>70</v>
      </c>
      <c r="B105" s="33" t="s">
        <v>121</v>
      </c>
      <c r="C105" s="33" t="s">
        <v>77</v>
      </c>
      <c r="D105" s="14" t="s">
        <v>153</v>
      </c>
      <c r="E105" s="14" t="s">
        <v>349</v>
      </c>
      <c r="F105" s="33" t="s">
        <v>162</v>
      </c>
      <c r="G105" s="14" t="s">
        <v>164</v>
      </c>
      <c r="H105" s="14" t="s">
        <v>131</v>
      </c>
      <c r="I105" s="15" t="s">
        <v>131</v>
      </c>
      <c r="J105" s="16" t="s">
        <v>131</v>
      </c>
      <c r="K105" s="17" t="s">
        <v>131</v>
      </c>
      <c r="L105" s="15" t="s">
        <v>131</v>
      </c>
      <c r="M105" s="18" t="s">
        <v>131</v>
      </c>
      <c r="N105" s="19"/>
      <c r="O105" s="17">
        <v>147</v>
      </c>
      <c r="P105" s="17">
        <v>52</v>
      </c>
      <c r="Q105" s="15" t="s">
        <v>666</v>
      </c>
    </row>
    <row r="106" spans="1:25" x14ac:dyDescent="0.3">
      <c r="A106" s="32" t="s">
        <v>70</v>
      </c>
      <c r="B106" s="33" t="s">
        <v>121</v>
      </c>
      <c r="C106" s="33" t="s">
        <v>77</v>
      </c>
      <c r="D106" s="14" t="s">
        <v>153</v>
      </c>
      <c r="E106" s="14" t="s">
        <v>350</v>
      </c>
      <c r="F106" s="33" t="s">
        <v>162</v>
      </c>
      <c r="G106" s="14" t="s">
        <v>164</v>
      </c>
      <c r="H106" s="14" t="s">
        <v>131</v>
      </c>
      <c r="I106" s="15" t="s">
        <v>131</v>
      </c>
      <c r="J106" s="16" t="s">
        <v>131</v>
      </c>
      <c r="K106" s="17" t="s">
        <v>131</v>
      </c>
      <c r="L106" s="15" t="s">
        <v>131</v>
      </c>
      <c r="M106" s="18" t="s">
        <v>131</v>
      </c>
      <c r="N106" s="19"/>
      <c r="O106" s="17">
        <v>143</v>
      </c>
      <c r="P106" s="17">
        <v>96</v>
      </c>
      <c r="Q106" s="15" t="s">
        <v>666</v>
      </c>
    </row>
    <row r="107" spans="1:25" s="23" customFormat="1" x14ac:dyDescent="0.3">
      <c r="A107" s="32" t="s">
        <v>71</v>
      </c>
      <c r="B107" s="33" t="s">
        <v>117</v>
      </c>
      <c r="C107" s="33" t="s">
        <v>118</v>
      </c>
      <c r="D107" s="14" t="s">
        <v>140</v>
      </c>
      <c r="E107" s="14" t="s">
        <v>359</v>
      </c>
      <c r="F107" s="33" t="s">
        <v>128</v>
      </c>
      <c r="G107" s="14" t="s">
        <v>210</v>
      </c>
      <c r="H107" s="14" t="s">
        <v>211</v>
      </c>
      <c r="I107" s="15">
        <v>7.2</v>
      </c>
      <c r="J107" s="16" t="s">
        <v>131</v>
      </c>
      <c r="K107" s="17">
        <v>1761222</v>
      </c>
      <c r="L107" s="15" t="s">
        <v>157</v>
      </c>
      <c r="M107" s="18">
        <v>2018</v>
      </c>
      <c r="N107" s="19" t="s">
        <v>146</v>
      </c>
      <c r="O107" s="17">
        <f>816+123</f>
        <v>939</v>
      </c>
      <c r="P107" s="17">
        <f>796+84</f>
        <v>880</v>
      </c>
      <c r="Q107" s="15" t="s">
        <v>666</v>
      </c>
      <c r="R107" s="15" t="s">
        <v>92</v>
      </c>
      <c r="S107" s="45"/>
      <c r="T107" s="45"/>
      <c r="U107" s="45"/>
      <c r="V107" s="45"/>
      <c r="W107" s="45"/>
      <c r="X107" s="45"/>
      <c r="Y107" s="45"/>
    </row>
    <row r="108" spans="1:25" x14ac:dyDescent="0.3">
      <c r="A108" s="32" t="s">
        <v>71</v>
      </c>
      <c r="B108" s="33" t="s">
        <v>117</v>
      </c>
      <c r="C108" s="33" t="s">
        <v>118</v>
      </c>
      <c r="D108" s="14" t="s">
        <v>140</v>
      </c>
      <c r="E108" s="14" t="s">
        <v>205</v>
      </c>
      <c r="F108" s="33" t="s">
        <v>128</v>
      </c>
      <c r="G108" s="14" t="s">
        <v>145</v>
      </c>
      <c r="H108" s="14" t="s">
        <v>135</v>
      </c>
      <c r="I108" s="15">
        <v>5.9</v>
      </c>
      <c r="J108" s="16" t="s">
        <v>131</v>
      </c>
      <c r="K108" s="17" t="s">
        <v>131</v>
      </c>
      <c r="L108" s="15" t="s">
        <v>157</v>
      </c>
      <c r="M108" s="18">
        <v>2018</v>
      </c>
      <c r="N108" s="19"/>
      <c r="O108" s="17">
        <v>1675</v>
      </c>
      <c r="P108" s="17">
        <v>627</v>
      </c>
      <c r="Q108" s="15" t="s">
        <v>666</v>
      </c>
      <c r="S108" s="45"/>
      <c r="T108" s="45"/>
      <c r="U108" s="45"/>
      <c r="V108" s="45"/>
      <c r="W108" s="45"/>
      <c r="X108" s="45"/>
      <c r="Y108" s="45"/>
    </row>
    <row r="109" spans="1:25" x14ac:dyDescent="0.3">
      <c r="A109" s="32" t="s">
        <v>71</v>
      </c>
      <c r="B109" s="33" t="s">
        <v>117</v>
      </c>
      <c r="C109" s="33" t="s">
        <v>118</v>
      </c>
      <c r="D109" s="14" t="s">
        <v>132</v>
      </c>
      <c r="E109" s="14" t="s">
        <v>360</v>
      </c>
      <c r="F109" s="33" t="s">
        <v>128</v>
      </c>
      <c r="G109" s="14" t="s">
        <v>361</v>
      </c>
      <c r="H109" s="14" t="s">
        <v>135</v>
      </c>
      <c r="I109" s="15">
        <v>1</v>
      </c>
      <c r="J109" s="16" t="s">
        <v>131</v>
      </c>
      <c r="K109" s="17" t="s">
        <v>131</v>
      </c>
      <c r="L109" s="15">
        <v>5</v>
      </c>
      <c r="M109" s="18">
        <v>2018</v>
      </c>
      <c r="N109" s="19"/>
      <c r="O109" s="17">
        <v>528</v>
      </c>
      <c r="P109" s="17">
        <v>171</v>
      </c>
      <c r="Q109" s="15" t="s">
        <v>666</v>
      </c>
    </row>
    <row r="110" spans="1:25" x14ac:dyDescent="0.3">
      <c r="A110" s="32" t="s">
        <v>71</v>
      </c>
      <c r="B110" s="33" t="s">
        <v>117</v>
      </c>
      <c r="C110" s="33" t="s">
        <v>118</v>
      </c>
      <c r="D110" s="14" t="s">
        <v>176</v>
      </c>
      <c r="E110" s="14" t="s">
        <v>303</v>
      </c>
      <c r="F110" s="33" t="s">
        <v>128</v>
      </c>
      <c r="G110" s="14" t="s">
        <v>129</v>
      </c>
      <c r="H110" s="14" t="s">
        <v>135</v>
      </c>
      <c r="I110" s="15">
        <v>3.5</v>
      </c>
      <c r="J110" s="16" t="s">
        <v>131</v>
      </c>
      <c r="K110" s="17" t="s">
        <v>131</v>
      </c>
      <c r="L110" s="15">
        <v>5</v>
      </c>
      <c r="M110" s="18">
        <v>2018</v>
      </c>
      <c r="N110" s="19" t="s">
        <v>146</v>
      </c>
      <c r="O110" s="17">
        <f>180+42</f>
        <v>222</v>
      </c>
      <c r="P110" s="17">
        <f>71+14</f>
        <v>85</v>
      </c>
      <c r="Q110" s="15" t="s">
        <v>666</v>
      </c>
      <c r="R110" s="15" t="s">
        <v>92</v>
      </c>
      <c r="S110" s="45"/>
      <c r="T110" s="45"/>
      <c r="U110" s="45"/>
      <c r="V110" s="45"/>
      <c r="W110" s="45"/>
      <c r="X110" s="45"/>
      <c r="Y110" s="45"/>
    </row>
    <row r="111" spans="1:25" x14ac:dyDescent="0.3">
      <c r="A111" s="32" t="s">
        <v>74</v>
      </c>
      <c r="B111" s="33" t="s">
        <v>121</v>
      </c>
      <c r="C111" s="33" t="s">
        <v>77</v>
      </c>
      <c r="D111" s="14" t="s">
        <v>140</v>
      </c>
      <c r="E111" s="14" t="s">
        <v>544</v>
      </c>
      <c r="F111" s="33" t="s">
        <v>148</v>
      </c>
      <c r="G111" s="14" t="s">
        <v>545</v>
      </c>
      <c r="H111" s="14" t="s">
        <v>131</v>
      </c>
      <c r="I111" s="15">
        <v>1.2</v>
      </c>
      <c r="J111" s="16" t="s">
        <v>131</v>
      </c>
      <c r="K111" s="17">
        <v>30000000</v>
      </c>
      <c r="L111" s="15" t="s">
        <v>546</v>
      </c>
      <c r="M111" s="18" t="s">
        <v>131</v>
      </c>
      <c r="N111" s="19"/>
      <c r="O111" s="17">
        <v>2300</v>
      </c>
      <c r="P111" s="17">
        <v>1624</v>
      </c>
      <c r="Q111" s="15" t="s">
        <v>666</v>
      </c>
    </row>
    <row r="112" spans="1:25" x14ac:dyDescent="0.3">
      <c r="A112" s="34" t="s">
        <v>74</v>
      </c>
      <c r="B112" s="35" t="s">
        <v>121</v>
      </c>
      <c r="C112" s="35" t="s">
        <v>77</v>
      </c>
      <c r="D112" s="20" t="s">
        <v>132</v>
      </c>
      <c r="E112" s="20" t="s">
        <v>543</v>
      </c>
      <c r="F112" s="35" t="s">
        <v>128</v>
      </c>
      <c r="G112" s="20" t="s">
        <v>134</v>
      </c>
      <c r="H112" s="20" t="s">
        <v>142</v>
      </c>
      <c r="I112" s="22">
        <v>5</v>
      </c>
      <c r="J112" s="24" t="s">
        <v>131</v>
      </c>
      <c r="K112" s="25" t="s">
        <v>131</v>
      </c>
      <c r="L112" s="22" t="s">
        <v>157</v>
      </c>
      <c r="M112" s="26">
        <v>2018</v>
      </c>
      <c r="N112" s="27"/>
      <c r="O112" s="25">
        <v>448</v>
      </c>
      <c r="P112" s="25">
        <v>459</v>
      </c>
      <c r="Q112" s="22" t="s">
        <v>665</v>
      </c>
      <c r="R112" s="22"/>
      <c r="S112" s="22"/>
      <c r="T112" s="22"/>
      <c r="U112" s="22"/>
      <c r="V112" s="22"/>
      <c r="W112" s="22"/>
      <c r="X112" s="22"/>
      <c r="Y112" s="22"/>
    </row>
    <row r="113" spans="1:25" x14ac:dyDescent="0.3">
      <c r="A113" s="32" t="s">
        <v>74</v>
      </c>
      <c r="B113" s="33" t="s">
        <v>121</v>
      </c>
      <c r="C113" s="33" t="s">
        <v>77</v>
      </c>
      <c r="D113" s="14" t="s">
        <v>176</v>
      </c>
      <c r="E113" s="14" t="s">
        <v>547</v>
      </c>
      <c r="F113" s="33" t="s">
        <v>128</v>
      </c>
      <c r="G113" s="14" t="s">
        <v>230</v>
      </c>
      <c r="H113" s="14" t="s">
        <v>142</v>
      </c>
      <c r="I113" s="15">
        <v>4.4000000000000004</v>
      </c>
      <c r="J113" s="16" t="s">
        <v>131</v>
      </c>
      <c r="K113" s="17" t="s">
        <v>131</v>
      </c>
      <c r="L113" s="15" t="s">
        <v>157</v>
      </c>
      <c r="M113" s="18">
        <v>2018</v>
      </c>
      <c r="N113" s="19"/>
      <c r="O113" s="17">
        <v>14</v>
      </c>
      <c r="P113" s="17">
        <v>44</v>
      </c>
      <c r="Q113" s="15" t="s">
        <v>665</v>
      </c>
    </row>
    <row r="114" spans="1:25" x14ac:dyDescent="0.3">
      <c r="A114" s="32" t="s">
        <v>74</v>
      </c>
      <c r="B114" s="33" t="s">
        <v>121</v>
      </c>
      <c r="C114" s="33" t="s">
        <v>77</v>
      </c>
      <c r="D114" s="14" t="s">
        <v>132</v>
      </c>
      <c r="E114" s="14" t="s">
        <v>548</v>
      </c>
      <c r="F114" s="33" t="s">
        <v>128</v>
      </c>
      <c r="G114" s="14" t="s">
        <v>549</v>
      </c>
      <c r="H114" s="14" t="s">
        <v>135</v>
      </c>
      <c r="I114" s="15">
        <v>0.2</v>
      </c>
      <c r="J114" s="16" t="s">
        <v>131</v>
      </c>
      <c r="K114" s="17" t="s">
        <v>131</v>
      </c>
      <c r="L114" s="15">
        <v>5</v>
      </c>
      <c r="M114" s="18">
        <v>2018</v>
      </c>
      <c r="N114" s="19"/>
      <c r="O114" s="17">
        <v>4348</v>
      </c>
      <c r="P114" s="17">
        <v>1534</v>
      </c>
      <c r="Q114" s="15" t="s">
        <v>666</v>
      </c>
    </row>
    <row r="115" spans="1:25" x14ac:dyDescent="0.3">
      <c r="A115" s="32" t="s">
        <v>74</v>
      </c>
      <c r="B115" s="33" t="s">
        <v>121</v>
      </c>
      <c r="C115" s="33" t="s">
        <v>77</v>
      </c>
      <c r="D115" s="14" t="s">
        <v>140</v>
      </c>
      <c r="E115" s="14" t="s">
        <v>550</v>
      </c>
      <c r="F115" s="33" t="s">
        <v>143</v>
      </c>
      <c r="G115" s="14" t="s">
        <v>145</v>
      </c>
      <c r="H115" s="14" t="s">
        <v>142</v>
      </c>
      <c r="I115" s="15" t="s">
        <v>131</v>
      </c>
      <c r="J115" s="28">
        <v>1.4999999999999999E-2</v>
      </c>
      <c r="K115" s="17" t="s">
        <v>131</v>
      </c>
      <c r="L115" s="15">
        <v>5</v>
      </c>
      <c r="M115" s="21">
        <v>43466</v>
      </c>
      <c r="N115" s="19"/>
      <c r="O115" s="17">
        <v>1082</v>
      </c>
      <c r="P115" s="17">
        <v>1228</v>
      </c>
      <c r="Q115" s="15" t="s">
        <v>665</v>
      </c>
    </row>
    <row r="116" spans="1:25" x14ac:dyDescent="0.3">
      <c r="A116" s="32" t="s">
        <v>75</v>
      </c>
      <c r="B116" s="33" t="s">
        <v>121</v>
      </c>
      <c r="C116" s="33" t="s">
        <v>77</v>
      </c>
      <c r="D116" s="14" t="s">
        <v>0</v>
      </c>
      <c r="E116" s="14" t="s">
        <v>75</v>
      </c>
      <c r="F116" s="33" t="s">
        <v>128</v>
      </c>
      <c r="G116" s="14" t="s">
        <v>156</v>
      </c>
      <c r="H116" s="14" t="s">
        <v>142</v>
      </c>
      <c r="I116" s="15">
        <v>1.3</v>
      </c>
      <c r="J116" s="16" t="s">
        <v>131</v>
      </c>
      <c r="K116" s="17" t="s">
        <v>131</v>
      </c>
      <c r="L116" s="15">
        <v>3</v>
      </c>
      <c r="M116" s="18">
        <v>2018</v>
      </c>
      <c r="N116" s="19"/>
      <c r="O116" s="17">
        <v>2326</v>
      </c>
      <c r="P116" s="17">
        <v>1688</v>
      </c>
      <c r="Q116" s="15" t="s">
        <v>666</v>
      </c>
    </row>
    <row r="117" spans="1:25" x14ac:dyDescent="0.3">
      <c r="A117" s="32" t="s">
        <v>75</v>
      </c>
      <c r="B117" s="33" t="s">
        <v>121</v>
      </c>
      <c r="C117" s="33" t="s">
        <v>77</v>
      </c>
      <c r="D117" s="14" t="s">
        <v>132</v>
      </c>
      <c r="E117" s="14" t="s">
        <v>34</v>
      </c>
      <c r="F117" s="33" t="s">
        <v>128</v>
      </c>
      <c r="G117" s="14" t="s">
        <v>156</v>
      </c>
      <c r="H117" s="14" t="s">
        <v>142</v>
      </c>
      <c r="I117" s="15">
        <v>5</v>
      </c>
      <c r="J117" s="16" t="s">
        <v>131</v>
      </c>
      <c r="K117" s="17" t="s">
        <v>131</v>
      </c>
      <c r="L117" s="15" t="s">
        <v>157</v>
      </c>
      <c r="M117" s="18">
        <v>2018</v>
      </c>
      <c r="N117" s="19"/>
      <c r="O117" s="17">
        <v>258</v>
      </c>
      <c r="P117" s="17">
        <v>153</v>
      </c>
      <c r="Q117" s="15" t="s">
        <v>666</v>
      </c>
    </row>
    <row r="118" spans="1:25" x14ac:dyDescent="0.3">
      <c r="A118" s="32" t="s">
        <v>76</v>
      </c>
      <c r="B118" s="33" t="s">
        <v>121</v>
      </c>
      <c r="C118" s="33" t="s">
        <v>77</v>
      </c>
      <c r="D118" s="14" t="s">
        <v>140</v>
      </c>
      <c r="E118" s="14" t="s">
        <v>362</v>
      </c>
      <c r="F118" s="33" t="s">
        <v>148</v>
      </c>
      <c r="G118" s="14" t="s">
        <v>363</v>
      </c>
      <c r="H118" s="14" t="s">
        <v>131</v>
      </c>
      <c r="I118" s="15">
        <v>4.28</v>
      </c>
      <c r="J118" s="16" t="s">
        <v>131</v>
      </c>
      <c r="K118" s="17">
        <v>32000000</v>
      </c>
      <c r="L118" s="15" t="s">
        <v>312</v>
      </c>
      <c r="M118" s="18" t="s">
        <v>131</v>
      </c>
      <c r="N118" s="19"/>
      <c r="O118" s="17">
        <v>7581</v>
      </c>
      <c r="P118" s="17">
        <v>4537</v>
      </c>
      <c r="Q118" s="15" t="s">
        <v>666</v>
      </c>
    </row>
    <row r="119" spans="1:25" x14ac:dyDescent="0.3">
      <c r="A119" s="32" t="s">
        <v>76</v>
      </c>
      <c r="B119" s="33" t="s">
        <v>121</v>
      </c>
      <c r="C119" s="33" t="s">
        <v>77</v>
      </c>
      <c r="D119" s="14" t="s">
        <v>232</v>
      </c>
      <c r="E119" s="14" t="s">
        <v>364</v>
      </c>
      <c r="F119" s="33" t="s">
        <v>128</v>
      </c>
      <c r="G119" s="14" t="s">
        <v>281</v>
      </c>
      <c r="H119" s="14" t="s">
        <v>267</v>
      </c>
      <c r="I119" s="15">
        <v>6</v>
      </c>
      <c r="J119" s="16" t="s">
        <v>131</v>
      </c>
      <c r="K119" s="17" t="s">
        <v>131</v>
      </c>
      <c r="L119" s="15" t="s">
        <v>157</v>
      </c>
      <c r="M119" s="18">
        <v>2018</v>
      </c>
      <c r="N119" s="19"/>
      <c r="O119" s="17">
        <v>114</v>
      </c>
      <c r="P119" s="17">
        <v>99</v>
      </c>
      <c r="Q119" s="15" t="s">
        <v>666</v>
      </c>
    </row>
    <row r="120" spans="1:25" x14ac:dyDescent="0.3">
      <c r="A120" s="32" t="s">
        <v>76</v>
      </c>
      <c r="B120" s="33" t="s">
        <v>121</v>
      </c>
      <c r="C120" s="33" t="s">
        <v>77</v>
      </c>
      <c r="D120" s="14" t="s">
        <v>132</v>
      </c>
      <c r="E120" s="14" t="s">
        <v>365</v>
      </c>
      <c r="F120" s="33" t="s">
        <v>128</v>
      </c>
      <c r="G120" s="14" t="s">
        <v>134</v>
      </c>
      <c r="H120" s="14" t="s">
        <v>142</v>
      </c>
      <c r="I120" s="15">
        <v>3.61</v>
      </c>
      <c r="J120" s="16" t="s">
        <v>131</v>
      </c>
      <c r="K120" s="17" t="s">
        <v>131</v>
      </c>
      <c r="L120" s="15" t="s">
        <v>157</v>
      </c>
      <c r="M120" s="18">
        <v>2018</v>
      </c>
      <c r="N120" s="19"/>
      <c r="O120" s="17">
        <v>1337</v>
      </c>
      <c r="P120" s="17">
        <v>739</v>
      </c>
      <c r="Q120" s="15" t="s">
        <v>666</v>
      </c>
    </row>
    <row r="121" spans="1:25" s="23" customFormat="1" x14ac:dyDescent="0.3">
      <c r="A121" s="34" t="s">
        <v>76</v>
      </c>
      <c r="B121" s="35" t="s">
        <v>121</v>
      </c>
      <c r="C121" s="35" t="s">
        <v>77</v>
      </c>
      <c r="D121" s="20" t="s">
        <v>153</v>
      </c>
      <c r="E121" s="20" t="s">
        <v>77</v>
      </c>
      <c r="F121" s="35" t="s">
        <v>172</v>
      </c>
      <c r="G121" s="20" t="s">
        <v>660</v>
      </c>
      <c r="H121" s="20" t="s">
        <v>131</v>
      </c>
      <c r="I121" s="22" t="s">
        <v>131</v>
      </c>
      <c r="J121" s="24" t="s">
        <v>131</v>
      </c>
      <c r="K121" s="25" t="s">
        <v>131</v>
      </c>
      <c r="L121" s="22" t="s">
        <v>131</v>
      </c>
      <c r="M121" s="26" t="s">
        <v>131</v>
      </c>
      <c r="N121" s="27" t="s">
        <v>146</v>
      </c>
      <c r="O121" s="25">
        <f>512+472+64285</f>
        <v>65269</v>
      </c>
      <c r="P121" s="25">
        <f>236+197+21358</f>
        <v>21791</v>
      </c>
      <c r="Q121" s="22" t="s">
        <v>666</v>
      </c>
      <c r="R121" s="22" t="s">
        <v>70</v>
      </c>
      <c r="S121" s="22" t="s">
        <v>74</v>
      </c>
      <c r="T121" s="22"/>
      <c r="U121" s="22"/>
      <c r="V121" s="22"/>
      <c r="W121" s="22"/>
      <c r="X121" s="22"/>
      <c r="Y121" s="22"/>
    </row>
    <row r="122" spans="1:25" x14ac:dyDescent="0.3">
      <c r="A122" s="32" t="s">
        <v>76</v>
      </c>
      <c r="B122" s="33" t="s">
        <v>121</v>
      </c>
      <c r="C122" s="33" t="s">
        <v>77</v>
      </c>
      <c r="D122" s="14" t="s">
        <v>153</v>
      </c>
      <c r="E122" s="14" t="s">
        <v>551</v>
      </c>
      <c r="F122" s="33" t="s">
        <v>162</v>
      </c>
      <c r="G122" s="14" t="s">
        <v>552</v>
      </c>
      <c r="H122" s="14" t="s">
        <v>131</v>
      </c>
      <c r="I122" s="15" t="s">
        <v>131</v>
      </c>
      <c r="J122" s="16" t="s">
        <v>131</v>
      </c>
      <c r="K122" s="17" t="s">
        <v>131</v>
      </c>
      <c r="L122" s="15" t="s">
        <v>131</v>
      </c>
      <c r="M122" s="18" t="s">
        <v>131</v>
      </c>
      <c r="N122" s="19"/>
      <c r="O122" s="17">
        <v>124</v>
      </c>
      <c r="P122" s="17">
        <v>135</v>
      </c>
      <c r="Q122" s="15" t="s">
        <v>665</v>
      </c>
    </row>
    <row r="123" spans="1:25" x14ac:dyDescent="0.3">
      <c r="A123" s="32" t="s">
        <v>76</v>
      </c>
      <c r="B123" s="33" t="s">
        <v>121</v>
      </c>
      <c r="C123" s="33" t="s">
        <v>77</v>
      </c>
      <c r="D123" s="14" t="s">
        <v>153</v>
      </c>
      <c r="E123" s="14" t="s">
        <v>551</v>
      </c>
      <c r="F123" s="33" t="s">
        <v>162</v>
      </c>
      <c r="G123" s="14" t="s">
        <v>553</v>
      </c>
      <c r="H123" s="14" t="s">
        <v>131</v>
      </c>
      <c r="I123" s="15" t="s">
        <v>131</v>
      </c>
      <c r="J123" s="16" t="s">
        <v>131</v>
      </c>
      <c r="K123" s="17" t="s">
        <v>131</v>
      </c>
      <c r="L123" s="15" t="s">
        <v>131</v>
      </c>
      <c r="M123" s="18" t="s">
        <v>131</v>
      </c>
      <c r="N123" s="19"/>
      <c r="O123" s="17">
        <v>123</v>
      </c>
      <c r="P123" s="17">
        <v>136</v>
      </c>
      <c r="Q123" s="15" t="s">
        <v>665</v>
      </c>
    </row>
    <row r="124" spans="1:25" x14ac:dyDescent="0.3">
      <c r="A124" s="32" t="s">
        <v>76</v>
      </c>
      <c r="B124" s="33" t="s">
        <v>121</v>
      </c>
      <c r="C124" s="33" t="s">
        <v>77</v>
      </c>
      <c r="D124" s="14" t="s">
        <v>153</v>
      </c>
      <c r="E124" s="14" t="s">
        <v>554</v>
      </c>
      <c r="F124" s="33" t="s">
        <v>162</v>
      </c>
      <c r="G124" s="14" t="s">
        <v>552</v>
      </c>
      <c r="H124" s="14" t="s">
        <v>131</v>
      </c>
      <c r="I124" s="15" t="s">
        <v>131</v>
      </c>
      <c r="J124" s="16" t="s">
        <v>131</v>
      </c>
      <c r="K124" s="17" t="s">
        <v>131</v>
      </c>
      <c r="L124" s="15" t="s">
        <v>131</v>
      </c>
      <c r="M124" s="18" t="s">
        <v>131</v>
      </c>
      <c r="N124" s="19"/>
      <c r="O124" s="17">
        <v>103</v>
      </c>
      <c r="P124" s="17">
        <v>135</v>
      </c>
      <c r="Q124" s="15" t="s">
        <v>665</v>
      </c>
    </row>
    <row r="125" spans="1:25" x14ac:dyDescent="0.3">
      <c r="A125" s="32" t="s">
        <v>76</v>
      </c>
      <c r="B125" s="33" t="s">
        <v>121</v>
      </c>
      <c r="C125" s="33" t="s">
        <v>77</v>
      </c>
      <c r="D125" s="14" t="s">
        <v>153</v>
      </c>
      <c r="E125" s="14" t="s">
        <v>554</v>
      </c>
      <c r="F125" s="33" t="s">
        <v>162</v>
      </c>
      <c r="G125" s="14" t="s">
        <v>553</v>
      </c>
      <c r="H125" s="14" t="s">
        <v>131</v>
      </c>
      <c r="I125" s="15" t="s">
        <v>131</v>
      </c>
      <c r="J125" s="16" t="s">
        <v>131</v>
      </c>
      <c r="K125" s="17" t="s">
        <v>131</v>
      </c>
      <c r="L125" s="15" t="s">
        <v>131</v>
      </c>
      <c r="M125" s="18" t="s">
        <v>131</v>
      </c>
      <c r="N125" s="19"/>
      <c r="O125" s="17">
        <v>100</v>
      </c>
      <c r="P125" s="17">
        <v>140</v>
      </c>
      <c r="Q125" s="15" t="s">
        <v>665</v>
      </c>
    </row>
    <row r="126" spans="1:25" x14ac:dyDescent="0.3">
      <c r="A126" s="32" t="s">
        <v>76</v>
      </c>
      <c r="B126" s="33" t="s">
        <v>121</v>
      </c>
      <c r="C126" s="33" t="s">
        <v>77</v>
      </c>
      <c r="D126" s="14" t="s">
        <v>153</v>
      </c>
      <c r="E126" s="14" t="s">
        <v>555</v>
      </c>
      <c r="F126" s="33" t="s">
        <v>162</v>
      </c>
      <c r="G126" s="14" t="s">
        <v>164</v>
      </c>
      <c r="H126" s="14" t="s">
        <v>131</v>
      </c>
      <c r="I126" s="15" t="s">
        <v>131</v>
      </c>
      <c r="J126" s="16" t="s">
        <v>131</v>
      </c>
      <c r="K126" s="17" t="s">
        <v>131</v>
      </c>
      <c r="L126" s="15" t="s">
        <v>131</v>
      </c>
      <c r="M126" s="18" t="s">
        <v>131</v>
      </c>
      <c r="N126" s="19"/>
      <c r="O126" s="17">
        <v>254</v>
      </c>
      <c r="P126" s="17">
        <v>46</v>
      </c>
      <c r="Q126" s="15" t="s">
        <v>666</v>
      </c>
    </row>
    <row r="127" spans="1:25" x14ac:dyDescent="0.3">
      <c r="A127" s="32" t="s">
        <v>76</v>
      </c>
      <c r="B127" s="33" t="s">
        <v>121</v>
      </c>
      <c r="C127" s="33" t="s">
        <v>77</v>
      </c>
      <c r="D127" s="14" t="s">
        <v>153</v>
      </c>
      <c r="E127" s="14" t="s">
        <v>556</v>
      </c>
      <c r="F127" s="33" t="s">
        <v>162</v>
      </c>
      <c r="G127" s="14" t="s">
        <v>164</v>
      </c>
      <c r="H127" s="14" t="s">
        <v>131</v>
      </c>
      <c r="I127" s="15" t="s">
        <v>131</v>
      </c>
      <c r="J127" s="16" t="s">
        <v>131</v>
      </c>
      <c r="K127" s="17" t="s">
        <v>131</v>
      </c>
      <c r="L127" s="15" t="s">
        <v>131</v>
      </c>
      <c r="M127" s="18" t="s">
        <v>131</v>
      </c>
      <c r="N127" s="19"/>
      <c r="O127" s="17">
        <v>351</v>
      </c>
      <c r="P127" s="17">
        <v>31</v>
      </c>
      <c r="Q127" s="15" t="s">
        <v>666</v>
      </c>
    </row>
    <row r="128" spans="1:25" x14ac:dyDescent="0.3">
      <c r="A128" s="32" t="s">
        <v>76</v>
      </c>
      <c r="B128" s="33" t="s">
        <v>121</v>
      </c>
      <c r="C128" s="33" t="s">
        <v>77</v>
      </c>
      <c r="D128" s="14" t="s">
        <v>153</v>
      </c>
      <c r="E128" s="14" t="s">
        <v>557</v>
      </c>
      <c r="F128" s="33" t="s">
        <v>162</v>
      </c>
      <c r="G128" s="14" t="s">
        <v>164</v>
      </c>
      <c r="H128" s="14" t="s">
        <v>131</v>
      </c>
      <c r="I128" s="15" t="s">
        <v>131</v>
      </c>
      <c r="J128" s="16" t="s">
        <v>131</v>
      </c>
      <c r="K128" s="17" t="s">
        <v>131</v>
      </c>
      <c r="L128" s="15" t="s">
        <v>131</v>
      </c>
      <c r="M128" s="18" t="s">
        <v>131</v>
      </c>
      <c r="N128" s="19"/>
      <c r="O128" s="17">
        <v>36</v>
      </c>
      <c r="P128" s="17">
        <v>61</v>
      </c>
      <c r="Q128" s="15" t="s">
        <v>665</v>
      </c>
    </row>
    <row r="129" spans="1:25" x14ac:dyDescent="0.3">
      <c r="A129" s="32" t="s">
        <v>76</v>
      </c>
      <c r="B129" s="33" t="s">
        <v>121</v>
      </c>
      <c r="C129" s="33" t="s">
        <v>77</v>
      </c>
      <c r="D129" s="14" t="s">
        <v>153</v>
      </c>
      <c r="E129" s="14" t="s">
        <v>558</v>
      </c>
      <c r="F129" s="33" t="s">
        <v>162</v>
      </c>
      <c r="G129" s="14" t="s">
        <v>164</v>
      </c>
      <c r="H129" s="14" t="s">
        <v>131</v>
      </c>
      <c r="I129" s="15" t="s">
        <v>131</v>
      </c>
      <c r="J129" s="16" t="s">
        <v>131</v>
      </c>
      <c r="K129" s="17" t="s">
        <v>131</v>
      </c>
      <c r="L129" s="15" t="s">
        <v>131</v>
      </c>
      <c r="M129" s="18" t="s">
        <v>131</v>
      </c>
      <c r="N129" s="19"/>
      <c r="O129" s="17">
        <v>242</v>
      </c>
      <c r="P129" s="17">
        <v>35</v>
      </c>
      <c r="Q129" s="15" t="s">
        <v>666</v>
      </c>
    </row>
    <row r="130" spans="1:25" x14ac:dyDescent="0.3">
      <c r="A130" s="32" t="s">
        <v>76</v>
      </c>
      <c r="B130" s="33" t="s">
        <v>121</v>
      </c>
      <c r="C130" s="33" t="s">
        <v>77</v>
      </c>
      <c r="D130" s="14" t="s">
        <v>153</v>
      </c>
      <c r="E130" s="14" t="s">
        <v>559</v>
      </c>
      <c r="F130" s="33" t="s">
        <v>162</v>
      </c>
      <c r="G130" s="14" t="s">
        <v>163</v>
      </c>
      <c r="H130" s="14" t="s">
        <v>131</v>
      </c>
      <c r="I130" s="15" t="s">
        <v>131</v>
      </c>
      <c r="J130" s="16" t="s">
        <v>131</v>
      </c>
      <c r="K130" s="17" t="s">
        <v>131</v>
      </c>
      <c r="L130" s="15" t="s">
        <v>131</v>
      </c>
      <c r="M130" s="18" t="s">
        <v>131</v>
      </c>
      <c r="N130" s="19"/>
      <c r="O130" s="17">
        <v>152</v>
      </c>
      <c r="P130" s="17">
        <v>24</v>
      </c>
      <c r="Q130" s="15" t="s">
        <v>666</v>
      </c>
    </row>
    <row r="131" spans="1:25" x14ac:dyDescent="0.3">
      <c r="A131" s="32" t="s">
        <v>76</v>
      </c>
      <c r="B131" s="33" t="s">
        <v>121</v>
      </c>
      <c r="C131" s="33" t="s">
        <v>77</v>
      </c>
      <c r="D131" s="14" t="s">
        <v>153</v>
      </c>
      <c r="E131" s="14" t="s">
        <v>559</v>
      </c>
      <c r="F131" s="33" t="s">
        <v>162</v>
      </c>
      <c r="G131" s="14" t="s">
        <v>164</v>
      </c>
      <c r="H131" s="14" t="s">
        <v>131</v>
      </c>
      <c r="I131" s="15" t="s">
        <v>131</v>
      </c>
      <c r="J131" s="16" t="s">
        <v>131</v>
      </c>
      <c r="K131" s="17" t="s">
        <v>131</v>
      </c>
      <c r="L131" s="15" t="s">
        <v>131</v>
      </c>
      <c r="M131" s="18" t="s">
        <v>131</v>
      </c>
      <c r="N131" s="19"/>
      <c r="O131" s="17">
        <v>152</v>
      </c>
      <c r="P131" s="17">
        <v>27</v>
      </c>
      <c r="Q131" s="15" t="s">
        <v>666</v>
      </c>
    </row>
    <row r="132" spans="1:25" x14ac:dyDescent="0.3">
      <c r="A132" s="32" t="s">
        <v>76</v>
      </c>
      <c r="B132" s="33" t="s">
        <v>121</v>
      </c>
      <c r="C132" s="33" t="s">
        <v>77</v>
      </c>
      <c r="D132" s="14" t="s">
        <v>153</v>
      </c>
      <c r="E132" s="14" t="s">
        <v>560</v>
      </c>
      <c r="F132" s="33" t="s">
        <v>162</v>
      </c>
      <c r="G132" s="14" t="s">
        <v>164</v>
      </c>
      <c r="H132" s="14" t="s">
        <v>131</v>
      </c>
      <c r="I132" s="15" t="s">
        <v>131</v>
      </c>
      <c r="J132" s="16" t="s">
        <v>131</v>
      </c>
      <c r="K132" s="17" t="s">
        <v>131</v>
      </c>
      <c r="L132" s="15" t="s">
        <v>131</v>
      </c>
      <c r="M132" s="18" t="s">
        <v>131</v>
      </c>
      <c r="N132" s="19"/>
      <c r="O132" s="17">
        <v>200</v>
      </c>
      <c r="P132" s="17">
        <v>65</v>
      </c>
      <c r="Q132" s="15" t="s">
        <v>666</v>
      </c>
    </row>
    <row r="133" spans="1:25" x14ac:dyDescent="0.3">
      <c r="A133" s="32" t="s">
        <v>76</v>
      </c>
      <c r="B133" s="33" t="s">
        <v>121</v>
      </c>
      <c r="C133" s="33" t="s">
        <v>77</v>
      </c>
      <c r="D133" s="14" t="s">
        <v>153</v>
      </c>
      <c r="E133" s="14" t="s">
        <v>561</v>
      </c>
      <c r="F133" s="33" t="s">
        <v>162</v>
      </c>
      <c r="G133" s="14" t="s">
        <v>164</v>
      </c>
      <c r="H133" s="14" t="s">
        <v>131</v>
      </c>
      <c r="I133" s="15" t="s">
        <v>131</v>
      </c>
      <c r="J133" s="16" t="s">
        <v>131</v>
      </c>
      <c r="K133" s="17" t="s">
        <v>131</v>
      </c>
      <c r="L133" s="15" t="s">
        <v>131</v>
      </c>
      <c r="M133" s="18" t="s">
        <v>131</v>
      </c>
      <c r="N133" s="19"/>
      <c r="O133" s="17">
        <v>203</v>
      </c>
      <c r="P133" s="17">
        <v>63</v>
      </c>
      <c r="Q133" s="15" t="s">
        <v>666</v>
      </c>
    </row>
    <row r="134" spans="1:25" x14ac:dyDescent="0.3">
      <c r="A134" s="32" t="s">
        <v>76</v>
      </c>
      <c r="B134" s="33" t="s">
        <v>121</v>
      </c>
      <c r="C134" s="33" t="s">
        <v>77</v>
      </c>
      <c r="D134" s="14" t="s">
        <v>153</v>
      </c>
      <c r="E134" s="14" t="s">
        <v>562</v>
      </c>
      <c r="F134" s="33" t="s">
        <v>162</v>
      </c>
      <c r="G134" s="14" t="s">
        <v>164</v>
      </c>
      <c r="H134" s="14" t="s">
        <v>131</v>
      </c>
      <c r="I134" s="15" t="s">
        <v>131</v>
      </c>
      <c r="J134" s="16" t="s">
        <v>131</v>
      </c>
      <c r="K134" s="17" t="s">
        <v>131</v>
      </c>
      <c r="L134" s="15" t="s">
        <v>131</v>
      </c>
      <c r="M134" s="18" t="s">
        <v>131</v>
      </c>
      <c r="N134" s="19"/>
      <c r="O134" s="17">
        <v>176</v>
      </c>
      <c r="P134" s="17">
        <v>21</v>
      </c>
      <c r="Q134" s="15" t="s">
        <v>666</v>
      </c>
    </row>
    <row r="135" spans="1:25" s="23" customFormat="1" x14ac:dyDescent="0.3">
      <c r="A135" s="32" t="s">
        <v>76</v>
      </c>
      <c r="B135" s="33" t="s">
        <v>121</v>
      </c>
      <c r="C135" s="33" t="s">
        <v>77</v>
      </c>
      <c r="D135" s="14" t="s">
        <v>153</v>
      </c>
      <c r="E135" s="14" t="s">
        <v>563</v>
      </c>
      <c r="F135" s="33" t="s">
        <v>162</v>
      </c>
      <c r="G135" s="14" t="s">
        <v>163</v>
      </c>
      <c r="H135" s="14" t="s">
        <v>131</v>
      </c>
      <c r="I135" s="15" t="s">
        <v>131</v>
      </c>
      <c r="J135" s="16" t="s">
        <v>131</v>
      </c>
      <c r="K135" s="17" t="s">
        <v>131</v>
      </c>
      <c r="L135" s="15" t="s">
        <v>131</v>
      </c>
      <c r="M135" s="18" t="s">
        <v>131</v>
      </c>
      <c r="N135" s="19"/>
      <c r="O135" s="17">
        <v>138</v>
      </c>
      <c r="P135" s="17">
        <v>28</v>
      </c>
      <c r="Q135" s="15" t="s">
        <v>666</v>
      </c>
      <c r="R135" s="15"/>
      <c r="S135" s="15"/>
      <c r="T135" s="15"/>
      <c r="U135" s="15"/>
      <c r="V135" s="15"/>
      <c r="W135" s="15"/>
      <c r="X135" s="15"/>
      <c r="Y135" s="15"/>
    </row>
    <row r="136" spans="1:25" x14ac:dyDescent="0.3">
      <c r="A136" s="32" t="s">
        <v>76</v>
      </c>
      <c r="B136" s="33" t="s">
        <v>121</v>
      </c>
      <c r="C136" s="33" t="s">
        <v>77</v>
      </c>
      <c r="D136" s="14" t="s">
        <v>153</v>
      </c>
      <c r="E136" s="14" t="s">
        <v>563</v>
      </c>
      <c r="F136" s="33" t="s">
        <v>162</v>
      </c>
      <c r="G136" s="14" t="s">
        <v>164</v>
      </c>
      <c r="H136" s="14" t="s">
        <v>131</v>
      </c>
      <c r="I136" s="15" t="s">
        <v>131</v>
      </c>
      <c r="J136" s="16" t="s">
        <v>131</v>
      </c>
      <c r="K136" s="17" t="s">
        <v>131</v>
      </c>
      <c r="L136" s="15" t="s">
        <v>131</v>
      </c>
      <c r="M136" s="18" t="s">
        <v>131</v>
      </c>
      <c r="N136" s="19"/>
      <c r="O136" s="17">
        <v>127</v>
      </c>
      <c r="P136" s="17">
        <v>39</v>
      </c>
      <c r="Q136" s="15" t="s">
        <v>666</v>
      </c>
    </row>
    <row r="137" spans="1:25" x14ac:dyDescent="0.3">
      <c r="A137" s="13" t="s">
        <v>79</v>
      </c>
      <c r="B137" s="33" t="s">
        <v>122</v>
      </c>
      <c r="C137" s="33" t="s">
        <v>123</v>
      </c>
      <c r="D137" s="14" t="s">
        <v>132</v>
      </c>
      <c r="E137" s="14" t="s">
        <v>60</v>
      </c>
      <c r="F137" s="33" t="s">
        <v>128</v>
      </c>
      <c r="G137" s="14" t="s">
        <v>366</v>
      </c>
      <c r="H137" s="14" t="s">
        <v>135</v>
      </c>
      <c r="I137" s="15">
        <v>0.24</v>
      </c>
      <c r="J137" s="16" t="s">
        <v>131</v>
      </c>
      <c r="K137" s="17" t="s">
        <v>131</v>
      </c>
      <c r="L137" s="15">
        <v>5</v>
      </c>
      <c r="M137" s="18">
        <v>2018</v>
      </c>
      <c r="N137" s="19"/>
      <c r="O137" s="17">
        <v>695</v>
      </c>
      <c r="P137" s="17">
        <v>290</v>
      </c>
      <c r="Q137" s="15" t="s">
        <v>666</v>
      </c>
    </row>
    <row r="138" spans="1:25" x14ac:dyDescent="0.3">
      <c r="A138" s="32" t="s">
        <v>79</v>
      </c>
      <c r="B138" s="33" t="s">
        <v>122</v>
      </c>
      <c r="C138" s="33" t="s">
        <v>123</v>
      </c>
      <c r="D138" s="14" t="s">
        <v>132</v>
      </c>
      <c r="E138" s="14" t="s">
        <v>60</v>
      </c>
      <c r="F138" s="33" t="s">
        <v>128</v>
      </c>
      <c r="G138" s="14" t="s">
        <v>367</v>
      </c>
      <c r="H138" s="14" t="s">
        <v>135</v>
      </c>
      <c r="I138" s="15">
        <v>1</v>
      </c>
      <c r="J138" s="16" t="s">
        <v>131</v>
      </c>
      <c r="K138" s="17" t="s">
        <v>131</v>
      </c>
      <c r="L138" s="15">
        <v>5</v>
      </c>
      <c r="M138" s="18">
        <v>2018</v>
      </c>
      <c r="N138" s="19"/>
      <c r="O138" s="17">
        <v>750</v>
      </c>
      <c r="P138" s="17">
        <v>234</v>
      </c>
      <c r="Q138" s="15" t="s">
        <v>666</v>
      </c>
    </row>
    <row r="139" spans="1:25" x14ac:dyDescent="0.3">
      <c r="A139" s="13" t="s">
        <v>79</v>
      </c>
      <c r="B139" s="33" t="s">
        <v>122</v>
      </c>
      <c r="C139" s="33" t="s">
        <v>123</v>
      </c>
      <c r="D139" s="14" t="s">
        <v>126</v>
      </c>
      <c r="E139" s="14" t="s">
        <v>158</v>
      </c>
      <c r="F139" s="33" t="s">
        <v>128</v>
      </c>
      <c r="G139" s="14" t="s">
        <v>129</v>
      </c>
      <c r="H139" s="14" t="s">
        <v>135</v>
      </c>
      <c r="I139" s="15">
        <v>2</v>
      </c>
      <c r="J139" s="16" t="s">
        <v>131</v>
      </c>
      <c r="K139" s="17" t="s">
        <v>131</v>
      </c>
      <c r="L139" s="15">
        <v>5</v>
      </c>
      <c r="M139" s="18">
        <v>2018</v>
      </c>
      <c r="N139" s="19"/>
      <c r="O139" s="17">
        <v>643</v>
      </c>
      <c r="P139" s="17">
        <v>318</v>
      </c>
      <c r="Q139" s="15" t="s">
        <v>666</v>
      </c>
    </row>
    <row r="140" spans="1:25" s="23" customFormat="1" x14ac:dyDescent="0.3">
      <c r="A140" s="23" t="s">
        <v>79</v>
      </c>
      <c r="B140" s="35" t="s">
        <v>122</v>
      </c>
      <c r="C140" s="35" t="s">
        <v>123</v>
      </c>
      <c r="D140" s="20" t="s">
        <v>126</v>
      </c>
      <c r="E140" s="20" t="s">
        <v>637</v>
      </c>
      <c r="F140" s="35" t="s">
        <v>128</v>
      </c>
      <c r="G140" s="20" t="s">
        <v>129</v>
      </c>
      <c r="H140" s="20" t="s">
        <v>142</v>
      </c>
      <c r="I140" s="22">
        <v>0.4</v>
      </c>
      <c r="J140" s="24" t="s">
        <v>131</v>
      </c>
      <c r="K140" s="25" t="s">
        <v>131</v>
      </c>
      <c r="L140" s="22">
        <v>5</v>
      </c>
      <c r="M140" s="26">
        <v>2018</v>
      </c>
      <c r="N140" s="27" t="s">
        <v>146</v>
      </c>
      <c r="O140" s="25">
        <f>511+158</f>
        <v>669</v>
      </c>
      <c r="P140" s="25">
        <f>304+197</f>
        <v>501</v>
      </c>
      <c r="Q140" s="22" t="s">
        <v>666</v>
      </c>
      <c r="R140" s="22" t="s">
        <v>82</v>
      </c>
      <c r="S140" s="22"/>
      <c r="T140" s="22"/>
      <c r="U140" s="22"/>
      <c r="V140" s="22"/>
      <c r="W140" s="22"/>
      <c r="X140" s="22"/>
      <c r="Y140" s="22"/>
    </row>
    <row r="141" spans="1:25" x14ac:dyDescent="0.3">
      <c r="A141" s="13" t="s">
        <v>79</v>
      </c>
      <c r="B141" s="33" t="s">
        <v>122</v>
      </c>
      <c r="C141" s="33" t="s">
        <v>123</v>
      </c>
      <c r="D141" s="14" t="s">
        <v>176</v>
      </c>
      <c r="E141" s="14" t="s">
        <v>75</v>
      </c>
      <c r="F141" s="33" t="s">
        <v>128</v>
      </c>
      <c r="G141" s="14" t="s">
        <v>219</v>
      </c>
      <c r="H141" s="14" t="s">
        <v>139</v>
      </c>
      <c r="I141" s="15">
        <v>2</v>
      </c>
      <c r="J141" s="16" t="s">
        <v>131</v>
      </c>
      <c r="K141" s="17" t="s">
        <v>131</v>
      </c>
      <c r="L141" s="15">
        <v>5</v>
      </c>
      <c r="M141" s="18">
        <v>2018</v>
      </c>
      <c r="N141" s="19"/>
      <c r="O141" s="17">
        <v>76</v>
      </c>
      <c r="P141" s="17">
        <v>49</v>
      </c>
      <c r="Q141" s="15" t="s">
        <v>666</v>
      </c>
    </row>
    <row r="142" spans="1:25" x14ac:dyDescent="0.3">
      <c r="A142" s="13" t="s">
        <v>79</v>
      </c>
      <c r="B142" s="33" t="s">
        <v>122</v>
      </c>
      <c r="C142" s="33" t="s">
        <v>123</v>
      </c>
      <c r="D142" s="14" t="s">
        <v>176</v>
      </c>
      <c r="E142" s="14" t="s">
        <v>75</v>
      </c>
      <c r="F142" s="33" t="s">
        <v>128</v>
      </c>
      <c r="G142" s="14" t="s">
        <v>129</v>
      </c>
      <c r="H142" s="14" t="s">
        <v>139</v>
      </c>
      <c r="I142" s="15">
        <v>2.9</v>
      </c>
      <c r="J142" s="16" t="s">
        <v>131</v>
      </c>
      <c r="K142" s="17" t="s">
        <v>131</v>
      </c>
      <c r="L142" s="15">
        <v>5</v>
      </c>
      <c r="M142" s="18">
        <v>2018</v>
      </c>
      <c r="N142" s="19"/>
      <c r="O142" s="17">
        <v>78</v>
      </c>
      <c r="P142" s="17">
        <v>47</v>
      </c>
      <c r="Q142" s="15" t="s">
        <v>666</v>
      </c>
    </row>
    <row r="143" spans="1:25" x14ac:dyDescent="0.3">
      <c r="A143" s="13" t="s">
        <v>79</v>
      </c>
      <c r="B143" s="33" t="s">
        <v>122</v>
      </c>
      <c r="C143" s="33" t="s">
        <v>123</v>
      </c>
      <c r="D143" s="14" t="s">
        <v>132</v>
      </c>
      <c r="E143" s="14" t="s">
        <v>241</v>
      </c>
      <c r="F143" s="33" t="s">
        <v>128</v>
      </c>
      <c r="G143" s="14" t="s">
        <v>134</v>
      </c>
      <c r="H143" s="14" t="s">
        <v>142</v>
      </c>
      <c r="I143" s="15">
        <v>1.3</v>
      </c>
      <c r="J143" s="16" t="s">
        <v>131</v>
      </c>
      <c r="K143" s="17" t="s">
        <v>131</v>
      </c>
      <c r="L143" s="15">
        <v>5</v>
      </c>
      <c r="M143" s="18">
        <v>2018</v>
      </c>
      <c r="N143" s="19"/>
      <c r="O143" s="17">
        <v>522</v>
      </c>
      <c r="P143" s="17">
        <v>239</v>
      </c>
      <c r="Q143" s="15" t="s">
        <v>666</v>
      </c>
    </row>
    <row r="144" spans="1:25" x14ac:dyDescent="0.3">
      <c r="A144" s="13" t="s">
        <v>79</v>
      </c>
      <c r="B144" s="33" t="s">
        <v>122</v>
      </c>
      <c r="C144" s="33" t="s">
        <v>123</v>
      </c>
      <c r="D144" s="14" t="s">
        <v>132</v>
      </c>
      <c r="E144" s="14" t="s">
        <v>585</v>
      </c>
      <c r="F144" s="33" t="s">
        <v>128</v>
      </c>
      <c r="G144" s="14" t="s">
        <v>159</v>
      </c>
      <c r="H144" s="14" t="s">
        <v>135</v>
      </c>
      <c r="I144" s="15">
        <v>2</v>
      </c>
      <c r="J144" s="16" t="s">
        <v>131</v>
      </c>
      <c r="K144" s="17" t="s">
        <v>131</v>
      </c>
      <c r="L144" s="15">
        <v>5</v>
      </c>
      <c r="M144" s="18">
        <v>2018</v>
      </c>
      <c r="N144" s="19"/>
      <c r="O144" s="17">
        <v>181</v>
      </c>
      <c r="P144" s="17">
        <v>58</v>
      </c>
      <c r="Q144" s="15" t="s">
        <v>666</v>
      </c>
    </row>
    <row r="145" spans="1:25" x14ac:dyDescent="0.3">
      <c r="A145" s="13" t="s">
        <v>79</v>
      </c>
      <c r="B145" s="33" t="s">
        <v>122</v>
      </c>
      <c r="C145" s="33" t="s">
        <v>123</v>
      </c>
      <c r="D145" s="14" t="s">
        <v>132</v>
      </c>
      <c r="E145" s="14" t="s">
        <v>160</v>
      </c>
      <c r="F145" s="33" t="s">
        <v>128</v>
      </c>
      <c r="G145" s="14" t="s">
        <v>134</v>
      </c>
      <c r="H145" s="14" t="s">
        <v>142</v>
      </c>
      <c r="I145" s="15">
        <v>1</v>
      </c>
      <c r="J145" s="16" t="s">
        <v>131</v>
      </c>
      <c r="K145" s="17" t="s">
        <v>131</v>
      </c>
      <c r="L145" s="15">
        <v>5</v>
      </c>
      <c r="M145" s="18">
        <v>2018</v>
      </c>
      <c r="N145" s="19"/>
      <c r="O145" s="17">
        <v>311</v>
      </c>
      <c r="P145" s="17">
        <v>175</v>
      </c>
      <c r="Q145" s="15" t="s">
        <v>666</v>
      </c>
    </row>
    <row r="146" spans="1:25" x14ac:dyDescent="0.3">
      <c r="A146" s="13" t="s">
        <v>83</v>
      </c>
      <c r="B146" s="14" t="s">
        <v>119</v>
      </c>
      <c r="C146" s="14" t="s">
        <v>120</v>
      </c>
      <c r="D146" s="14" t="s">
        <v>153</v>
      </c>
      <c r="E146" s="14" t="s">
        <v>621</v>
      </c>
      <c r="F146" s="33" t="s">
        <v>162</v>
      </c>
      <c r="G146" s="14" t="s">
        <v>164</v>
      </c>
      <c r="H146" s="14" t="s">
        <v>131</v>
      </c>
      <c r="I146" s="15" t="s">
        <v>131</v>
      </c>
      <c r="J146" s="16" t="s">
        <v>131</v>
      </c>
      <c r="K146" s="17" t="s">
        <v>131</v>
      </c>
      <c r="L146" s="15" t="s">
        <v>131</v>
      </c>
      <c r="M146" s="18" t="s">
        <v>131</v>
      </c>
      <c r="N146" s="19"/>
      <c r="O146" s="17">
        <v>72</v>
      </c>
      <c r="P146" s="17">
        <v>53</v>
      </c>
      <c r="Q146" s="15" t="s">
        <v>666</v>
      </c>
    </row>
    <row r="147" spans="1:25" x14ac:dyDescent="0.3">
      <c r="A147" s="13" t="s">
        <v>83</v>
      </c>
      <c r="B147" s="14" t="s">
        <v>119</v>
      </c>
      <c r="C147" s="14" t="s">
        <v>120</v>
      </c>
      <c r="D147" s="14" t="s">
        <v>132</v>
      </c>
      <c r="E147" s="14" t="s">
        <v>623</v>
      </c>
      <c r="F147" s="33" t="s">
        <v>162</v>
      </c>
      <c r="G147" s="14" t="s">
        <v>163</v>
      </c>
      <c r="H147" s="14" t="s">
        <v>131</v>
      </c>
      <c r="I147" s="15" t="s">
        <v>131</v>
      </c>
      <c r="J147" s="16" t="s">
        <v>131</v>
      </c>
      <c r="K147" s="17" t="s">
        <v>131</v>
      </c>
      <c r="L147" s="15" t="s">
        <v>131</v>
      </c>
      <c r="M147" s="18" t="s">
        <v>131</v>
      </c>
      <c r="N147" s="19"/>
      <c r="O147" s="17">
        <v>103</v>
      </c>
      <c r="P147" s="17">
        <v>57</v>
      </c>
      <c r="Q147" s="15" t="s">
        <v>666</v>
      </c>
    </row>
    <row r="148" spans="1:25" x14ac:dyDescent="0.3">
      <c r="A148" s="13" t="s">
        <v>83</v>
      </c>
      <c r="B148" s="14" t="s">
        <v>119</v>
      </c>
      <c r="C148" s="14" t="s">
        <v>120</v>
      </c>
      <c r="D148" s="14" t="s">
        <v>132</v>
      </c>
      <c r="E148" s="14" t="s">
        <v>622</v>
      </c>
      <c r="F148" s="33" t="s">
        <v>162</v>
      </c>
      <c r="G148" s="14" t="s">
        <v>163</v>
      </c>
      <c r="H148" s="14" t="s">
        <v>131</v>
      </c>
      <c r="I148" s="15" t="s">
        <v>131</v>
      </c>
      <c r="J148" s="16" t="s">
        <v>131</v>
      </c>
      <c r="K148" s="17" t="s">
        <v>131</v>
      </c>
      <c r="L148" s="15" t="s">
        <v>131</v>
      </c>
      <c r="M148" s="18" t="s">
        <v>131</v>
      </c>
      <c r="N148" s="19"/>
      <c r="O148" s="17">
        <v>97</v>
      </c>
      <c r="P148" s="17">
        <v>61</v>
      </c>
      <c r="Q148" s="15" t="s">
        <v>666</v>
      </c>
    </row>
    <row r="149" spans="1:25" x14ac:dyDescent="0.3">
      <c r="A149" s="13" t="s">
        <v>83</v>
      </c>
      <c r="B149" s="14" t="s">
        <v>119</v>
      </c>
      <c r="C149" s="14" t="s">
        <v>120</v>
      </c>
      <c r="D149" s="14" t="s">
        <v>132</v>
      </c>
      <c r="E149" s="14" t="s">
        <v>622</v>
      </c>
      <c r="F149" s="33" t="s">
        <v>162</v>
      </c>
      <c r="G149" s="14" t="s">
        <v>164</v>
      </c>
      <c r="H149" s="14" t="s">
        <v>131</v>
      </c>
      <c r="I149" s="15" t="s">
        <v>131</v>
      </c>
      <c r="J149" s="16" t="s">
        <v>131</v>
      </c>
      <c r="K149" s="17" t="s">
        <v>131</v>
      </c>
      <c r="L149" s="15" t="s">
        <v>131</v>
      </c>
      <c r="M149" s="18" t="s">
        <v>131</v>
      </c>
      <c r="N149" s="19"/>
      <c r="O149" s="17">
        <v>85</v>
      </c>
      <c r="P149" s="17">
        <v>75</v>
      </c>
      <c r="Q149" s="15" t="s">
        <v>666</v>
      </c>
    </row>
    <row r="150" spans="1:25" s="23" customFormat="1" x14ac:dyDescent="0.3">
      <c r="A150" s="23" t="s">
        <v>84</v>
      </c>
      <c r="B150" s="20" t="s">
        <v>117</v>
      </c>
      <c r="C150" s="20" t="s">
        <v>118</v>
      </c>
      <c r="D150" s="20" t="s">
        <v>140</v>
      </c>
      <c r="E150" s="20" t="s">
        <v>372</v>
      </c>
      <c r="F150" s="35" t="s">
        <v>246</v>
      </c>
      <c r="G150" s="20" t="s">
        <v>373</v>
      </c>
      <c r="H150" s="20" t="s">
        <v>131</v>
      </c>
      <c r="I150" s="22" t="s">
        <v>131</v>
      </c>
      <c r="J150" s="44" t="s">
        <v>131</v>
      </c>
      <c r="K150" s="25">
        <v>28000000</v>
      </c>
      <c r="L150" s="22">
        <v>38</v>
      </c>
      <c r="M150" s="26">
        <v>2018</v>
      </c>
      <c r="N150" s="27" t="s">
        <v>146</v>
      </c>
      <c r="O150" s="25">
        <v>2527</v>
      </c>
      <c r="P150" s="25">
        <v>1324</v>
      </c>
      <c r="Q150" s="22" t="s">
        <v>666</v>
      </c>
      <c r="R150" s="22"/>
      <c r="S150" s="22"/>
      <c r="T150" s="22"/>
      <c r="U150" s="22"/>
      <c r="V150" s="22"/>
      <c r="W150" s="22"/>
      <c r="X150" s="22"/>
      <c r="Y150" s="22"/>
    </row>
    <row r="151" spans="1:25" s="23" customFormat="1" x14ac:dyDescent="0.3">
      <c r="A151" s="23" t="s">
        <v>84</v>
      </c>
      <c r="B151" s="20" t="s">
        <v>117</v>
      </c>
      <c r="C151" s="20" t="s">
        <v>118</v>
      </c>
      <c r="D151" s="20" t="s">
        <v>140</v>
      </c>
      <c r="E151" s="20" t="s">
        <v>224</v>
      </c>
      <c r="F151" s="35" t="s">
        <v>128</v>
      </c>
      <c r="G151" s="20" t="s">
        <v>129</v>
      </c>
      <c r="H151" s="20" t="s">
        <v>142</v>
      </c>
      <c r="I151" s="22">
        <v>3.9</v>
      </c>
      <c r="J151" s="24" t="s">
        <v>131</v>
      </c>
      <c r="K151" s="25" t="s">
        <v>131</v>
      </c>
      <c r="L151" s="22" t="s">
        <v>157</v>
      </c>
      <c r="M151" s="26">
        <v>2018</v>
      </c>
      <c r="N151" s="27" t="s">
        <v>146</v>
      </c>
      <c r="O151" s="25">
        <f>3577+1</f>
        <v>3578</v>
      </c>
      <c r="P151" s="25">
        <f>2954+4</f>
        <v>2958</v>
      </c>
      <c r="Q151" s="22" t="s">
        <v>666</v>
      </c>
      <c r="R151" s="22" t="s">
        <v>85</v>
      </c>
      <c r="S151" s="22"/>
      <c r="T151" s="22"/>
      <c r="U151" s="22"/>
      <c r="V151" s="22"/>
      <c r="W151" s="22"/>
      <c r="X151" s="22"/>
      <c r="Y151" s="22"/>
    </row>
    <row r="152" spans="1:25" x14ac:dyDescent="0.3">
      <c r="A152" s="13" t="s">
        <v>84</v>
      </c>
      <c r="B152" s="14" t="s">
        <v>117</v>
      </c>
      <c r="C152" s="14" t="s">
        <v>118</v>
      </c>
      <c r="D152" s="14" t="s">
        <v>132</v>
      </c>
      <c r="E152" s="14" t="s">
        <v>374</v>
      </c>
      <c r="F152" s="33" t="s">
        <v>162</v>
      </c>
      <c r="G152" s="14" t="s">
        <v>164</v>
      </c>
      <c r="H152" s="14" t="s">
        <v>131</v>
      </c>
      <c r="I152" s="15" t="s">
        <v>131</v>
      </c>
      <c r="J152" s="16" t="s">
        <v>131</v>
      </c>
      <c r="K152" s="17" t="s">
        <v>131</v>
      </c>
      <c r="L152" s="15" t="s">
        <v>131</v>
      </c>
      <c r="M152" s="18" t="s">
        <v>131</v>
      </c>
      <c r="N152" s="19"/>
      <c r="O152" s="17">
        <v>193</v>
      </c>
      <c r="P152" s="17">
        <v>61</v>
      </c>
      <c r="Q152" s="15" t="s">
        <v>666</v>
      </c>
    </row>
    <row r="153" spans="1:25" x14ac:dyDescent="0.3">
      <c r="A153" s="13" t="s">
        <v>84</v>
      </c>
      <c r="B153" s="14" t="s">
        <v>117</v>
      </c>
      <c r="C153" s="14" t="s">
        <v>118</v>
      </c>
      <c r="D153" s="14" t="s">
        <v>176</v>
      </c>
      <c r="E153" s="14" t="s">
        <v>565</v>
      </c>
      <c r="F153" s="33" t="s">
        <v>162</v>
      </c>
      <c r="G153" s="14" t="s">
        <v>564</v>
      </c>
      <c r="H153" s="14" t="s">
        <v>131</v>
      </c>
      <c r="I153" s="15" t="s">
        <v>131</v>
      </c>
      <c r="J153" s="16" t="s">
        <v>131</v>
      </c>
      <c r="K153" s="17" t="s">
        <v>131</v>
      </c>
      <c r="L153" s="15" t="s">
        <v>131</v>
      </c>
      <c r="M153" s="18" t="s">
        <v>131</v>
      </c>
      <c r="N153" s="19"/>
      <c r="O153" s="17">
        <v>168</v>
      </c>
      <c r="P153" s="17">
        <v>87</v>
      </c>
      <c r="Q153" s="15" t="s">
        <v>666</v>
      </c>
    </row>
    <row r="154" spans="1:25" x14ac:dyDescent="0.3">
      <c r="A154" s="13" t="s">
        <v>84</v>
      </c>
      <c r="B154" s="14" t="s">
        <v>117</v>
      </c>
      <c r="C154" s="14" t="s">
        <v>118</v>
      </c>
      <c r="D154" s="14" t="s">
        <v>132</v>
      </c>
      <c r="E154" s="14" t="s">
        <v>161</v>
      </c>
      <c r="F154" s="33" t="s">
        <v>162</v>
      </c>
      <c r="G154" s="14" t="s">
        <v>163</v>
      </c>
      <c r="H154" s="14" t="s">
        <v>131</v>
      </c>
      <c r="I154" s="15" t="s">
        <v>131</v>
      </c>
      <c r="J154" s="16" t="s">
        <v>131</v>
      </c>
      <c r="K154" s="17" t="s">
        <v>131</v>
      </c>
      <c r="L154" s="15" t="s">
        <v>131</v>
      </c>
      <c r="M154" s="18" t="s">
        <v>131</v>
      </c>
      <c r="N154" s="19"/>
      <c r="O154" s="17">
        <v>203</v>
      </c>
      <c r="P154" s="17">
        <v>84</v>
      </c>
      <c r="Q154" s="15" t="s">
        <v>666</v>
      </c>
    </row>
    <row r="155" spans="1:25" x14ac:dyDescent="0.3">
      <c r="A155" s="13" t="s">
        <v>84</v>
      </c>
      <c r="B155" s="14" t="s">
        <v>117</v>
      </c>
      <c r="C155" s="14" t="s">
        <v>118</v>
      </c>
      <c r="D155" s="14" t="s">
        <v>132</v>
      </c>
      <c r="E155" s="14" t="s">
        <v>161</v>
      </c>
      <c r="F155" s="33" t="s">
        <v>162</v>
      </c>
      <c r="G155" s="14" t="s">
        <v>164</v>
      </c>
      <c r="H155" s="14" t="s">
        <v>131</v>
      </c>
      <c r="I155" s="15" t="s">
        <v>131</v>
      </c>
      <c r="J155" s="16" t="s">
        <v>131</v>
      </c>
      <c r="K155" s="17" t="s">
        <v>131</v>
      </c>
      <c r="L155" s="15" t="s">
        <v>131</v>
      </c>
      <c r="M155" s="18" t="s">
        <v>131</v>
      </c>
      <c r="N155" s="19"/>
      <c r="O155" s="17">
        <v>198</v>
      </c>
      <c r="P155" s="17">
        <v>87</v>
      </c>
      <c r="Q155" s="15" t="s">
        <v>666</v>
      </c>
    </row>
    <row r="156" spans="1:25" x14ac:dyDescent="0.3">
      <c r="A156" s="13" t="s">
        <v>86</v>
      </c>
      <c r="B156" s="14" t="s">
        <v>115</v>
      </c>
      <c r="C156" s="14" t="s">
        <v>100</v>
      </c>
      <c r="D156" s="14" t="s">
        <v>140</v>
      </c>
      <c r="E156" s="14" t="s">
        <v>375</v>
      </c>
      <c r="F156" s="33" t="s">
        <v>148</v>
      </c>
      <c r="G156" s="14" t="s">
        <v>169</v>
      </c>
      <c r="H156" s="14" t="s">
        <v>131</v>
      </c>
      <c r="I156" s="15" t="s">
        <v>131</v>
      </c>
      <c r="J156" s="16">
        <v>2.5000000000000001E-3</v>
      </c>
      <c r="K156" s="17">
        <v>12688963</v>
      </c>
      <c r="L156" s="15" t="s">
        <v>376</v>
      </c>
      <c r="M156" s="21">
        <v>43466</v>
      </c>
      <c r="N156" s="19" t="s">
        <v>146</v>
      </c>
      <c r="O156" s="17">
        <f>4+732</f>
        <v>736</v>
      </c>
      <c r="P156" s="17">
        <f>4+1322</f>
        <v>1326</v>
      </c>
      <c r="Q156" s="15" t="s">
        <v>665</v>
      </c>
      <c r="R156" s="15" t="s">
        <v>56</v>
      </c>
    </row>
    <row r="157" spans="1:25" x14ac:dyDescent="0.3">
      <c r="A157" s="13" t="s">
        <v>86</v>
      </c>
      <c r="B157" s="14" t="s">
        <v>115</v>
      </c>
      <c r="C157" s="14" t="s">
        <v>100</v>
      </c>
      <c r="D157" s="14" t="s">
        <v>153</v>
      </c>
      <c r="E157" s="14" t="s">
        <v>377</v>
      </c>
      <c r="F157" s="33" t="s">
        <v>128</v>
      </c>
      <c r="G157" s="14" t="s">
        <v>134</v>
      </c>
      <c r="H157" s="14" t="s">
        <v>142</v>
      </c>
      <c r="I157" s="15">
        <v>1.75</v>
      </c>
      <c r="J157" s="16" t="s">
        <v>131</v>
      </c>
      <c r="K157" s="17" t="s">
        <v>131</v>
      </c>
      <c r="L157" s="15" t="s">
        <v>157</v>
      </c>
      <c r="M157" s="18">
        <v>2018</v>
      </c>
      <c r="N157" s="19"/>
      <c r="O157" s="17">
        <v>908</v>
      </c>
      <c r="P157" s="17">
        <v>636</v>
      </c>
      <c r="Q157" s="15" t="s">
        <v>666</v>
      </c>
    </row>
    <row r="158" spans="1:25" x14ac:dyDescent="0.3">
      <c r="A158" s="13" t="s">
        <v>86</v>
      </c>
      <c r="B158" s="14" t="s">
        <v>115</v>
      </c>
      <c r="C158" s="14" t="s">
        <v>100</v>
      </c>
      <c r="D158" s="14" t="s">
        <v>136</v>
      </c>
      <c r="E158" s="14" t="s">
        <v>378</v>
      </c>
      <c r="F158" s="33" t="s">
        <v>128</v>
      </c>
      <c r="G158" s="14" t="s">
        <v>658</v>
      </c>
      <c r="H158" s="14" t="s">
        <v>142</v>
      </c>
      <c r="I158" s="15">
        <v>0.6</v>
      </c>
      <c r="J158" s="16" t="s">
        <v>131</v>
      </c>
      <c r="K158" s="17" t="s">
        <v>131</v>
      </c>
      <c r="L158" s="15">
        <v>10</v>
      </c>
      <c r="M158" s="18">
        <v>2018</v>
      </c>
      <c r="N158" s="19"/>
      <c r="O158" s="17">
        <v>1815</v>
      </c>
      <c r="P158" s="17">
        <v>1260</v>
      </c>
      <c r="Q158" s="15" t="s">
        <v>666</v>
      </c>
    </row>
    <row r="159" spans="1:25" x14ac:dyDescent="0.3">
      <c r="A159" s="13" t="s">
        <v>86</v>
      </c>
      <c r="B159" s="14" t="s">
        <v>115</v>
      </c>
      <c r="C159" s="14" t="s">
        <v>100</v>
      </c>
      <c r="D159" s="14" t="s">
        <v>132</v>
      </c>
      <c r="E159" s="14" t="s">
        <v>304</v>
      </c>
      <c r="F159" s="33" t="s">
        <v>172</v>
      </c>
      <c r="G159" s="14" t="s">
        <v>155</v>
      </c>
      <c r="H159" s="14" t="s">
        <v>131</v>
      </c>
      <c r="I159" s="15" t="s">
        <v>131</v>
      </c>
      <c r="J159" s="16" t="s">
        <v>131</v>
      </c>
      <c r="K159" s="17" t="s">
        <v>131</v>
      </c>
      <c r="L159" s="15" t="s">
        <v>131</v>
      </c>
      <c r="M159" s="18" t="s">
        <v>131</v>
      </c>
      <c r="N159" s="19"/>
      <c r="O159" s="17">
        <v>617</v>
      </c>
      <c r="P159" s="17">
        <v>614</v>
      </c>
      <c r="Q159" s="15" t="s">
        <v>666</v>
      </c>
    </row>
    <row r="160" spans="1:25" x14ac:dyDescent="0.3">
      <c r="A160" s="13" t="s">
        <v>86</v>
      </c>
      <c r="B160" s="14" t="s">
        <v>115</v>
      </c>
      <c r="C160" s="14" t="s">
        <v>100</v>
      </c>
      <c r="D160" s="14" t="s">
        <v>132</v>
      </c>
      <c r="E160" s="14" t="s">
        <v>566</v>
      </c>
      <c r="F160" s="33" t="s">
        <v>162</v>
      </c>
      <c r="G160" s="14" t="s">
        <v>163</v>
      </c>
      <c r="H160" s="14" t="s">
        <v>131</v>
      </c>
      <c r="I160" s="15" t="s">
        <v>131</v>
      </c>
      <c r="J160" s="16" t="s">
        <v>131</v>
      </c>
      <c r="K160" s="17" t="s">
        <v>131</v>
      </c>
      <c r="L160" s="15" t="s">
        <v>131</v>
      </c>
      <c r="M160" s="18" t="s">
        <v>131</v>
      </c>
      <c r="N160" s="19"/>
      <c r="O160" s="17">
        <v>166</v>
      </c>
      <c r="P160" s="17">
        <v>54</v>
      </c>
      <c r="Q160" s="15" t="s">
        <v>666</v>
      </c>
    </row>
    <row r="161" spans="1:25" x14ac:dyDescent="0.3">
      <c r="A161" s="13" t="s">
        <v>86</v>
      </c>
      <c r="B161" s="14" t="s">
        <v>115</v>
      </c>
      <c r="C161" s="14" t="s">
        <v>100</v>
      </c>
      <c r="D161" s="14" t="s">
        <v>132</v>
      </c>
      <c r="E161" s="14" t="s">
        <v>566</v>
      </c>
      <c r="F161" s="33" t="s">
        <v>162</v>
      </c>
      <c r="G161" s="14" t="s">
        <v>164</v>
      </c>
      <c r="H161" s="14" t="s">
        <v>131</v>
      </c>
      <c r="I161" s="15" t="s">
        <v>131</v>
      </c>
      <c r="J161" s="16" t="s">
        <v>131</v>
      </c>
      <c r="K161" s="17" t="s">
        <v>131</v>
      </c>
      <c r="L161" s="15" t="s">
        <v>131</v>
      </c>
      <c r="M161" s="18" t="s">
        <v>131</v>
      </c>
      <c r="N161" s="19"/>
      <c r="O161" s="17">
        <v>155</v>
      </c>
      <c r="P161" s="17">
        <v>67</v>
      </c>
      <c r="Q161" s="15" t="s">
        <v>666</v>
      </c>
    </row>
    <row r="162" spans="1:25" x14ac:dyDescent="0.3">
      <c r="A162" s="13" t="s">
        <v>66</v>
      </c>
      <c r="B162" s="14" t="s">
        <v>119</v>
      </c>
      <c r="C162" s="14" t="s">
        <v>46</v>
      </c>
      <c r="D162" s="14" t="s">
        <v>132</v>
      </c>
      <c r="E162" s="14" t="s">
        <v>368</v>
      </c>
      <c r="F162" s="33" t="s">
        <v>128</v>
      </c>
      <c r="G162" s="14" t="s">
        <v>134</v>
      </c>
      <c r="H162" s="14" t="s">
        <v>369</v>
      </c>
      <c r="I162" s="15">
        <v>2.4</v>
      </c>
      <c r="J162" s="16" t="s">
        <v>131</v>
      </c>
      <c r="K162" s="17" t="s">
        <v>131</v>
      </c>
      <c r="L162" s="15">
        <v>5</v>
      </c>
      <c r="M162" s="18">
        <v>2018</v>
      </c>
      <c r="N162" s="19"/>
      <c r="O162" s="17">
        <v>585</v>
      </c>
      <c r="P162" s="17">
        <v>222</v>
      </c>
      <c r="Q162" s="15" t="s">
        <v>666</v>
      </c>
    </row>
    <row r="163" spans="1:25" s="23" customFormat="1" x14ac:dyDescent="0.3">
      <c r="A163" s="23" t="s">
        <v>66</v>
      </c>
      <c r="B163" s="20" t="s">
        <v>119</v>
      </c>
      <c r="C163" s="20" t="s">
        <v>46</v>
      </c>
      <c r="D163" s="20" t="s">
        <v>140</v>
      </c>
      <c r="E163" s="20" t="s">
        <v>370</v>
      </c>
      <c r="F163" s="35" t="s">
        <v>128</v>
      </c>
      <c r="G163" s="20" t="s">
        <v>278</v>
      </c>
      <c r="H163" s="20" t="s">
        <v>142</v>
      </c>
      <c r="I163" s="22">
        <v>9.6999999999999993</v>
      </c>
      <c r="J163" s="24" t="s">
        <v>131</v>
      </c>
      <c r="K163" s="25">
        <v>2500000</v>
      </c>
      <c r="L163" s="22">
        <v>10</v>
      </c>
      <c r="M163" s="26">
        <v>2018</v>
      </c>
      <c r="N163" s="27"/>
      <c r="O163" s="25">
        <v>1076</v>
      </c>
      <c r="P163" s="25">
        <v>1486</v>
      </c>
      <c r="Q163" s="22" t="s">
        <v>665</v>
      </c>
      <c r="R163" s="22"/>
      <c r="S163" s="22"/>
      <c r="T163" s="22"/>
      <c r="U163" s="22"/>
      <c r="V163" s="22"/>
      <c r="W163" s="22"/>
      <c r="X163" s="22"/>
      <c r="Y163" s="22"/>
    </row>
    <row r="164" spans="1:25" x14ac:dyDescent="0.3">
      <c r="A164" s="13" t="s">
        <v>66</v>
      </c>
      <c r="B164" s="14" t="s">
        <v>119</v>
      </c>
      <c r="C164" s="14" t="s">
        <v>46</v>
      </c>
      <c r="D164" s="14" t="s">
        <v>132</v>
      </c>
      <c r="E164" s="14" t="s">
        <v>371</v>
      </c>
      <c r="F164" s="33" t="s">
        <v>162</v>
      </c>
      <c r="G164" s="14" t="s">
        <v>163</v>
      </c>
      <c r="H164" s="14" t="s">
        <v>131</v>
      </c>
      <c r="I164" s="15" t="s">
        <v>131</v>
      </c>
      <c r="J164" s="16" t="s">
        <v>131</v>
      </c>
      <c r="K164" s="17" t="s">
        <v>131</v>
      </c>
      <c r="L164" s="15" t="s">
        <v>131</v>
      </c>
      <c r="M164" s="18" t="s">
        <v>131</v>
      </c>
      <c r="N164" s="19"/>
      <c r="O164" s="17">
        <v>138</v>
      </c>
      <c r="P164" s="17">
        <v>114</v>
      </c>
      <c r="Q164" s="15" t="s">
        <v>666</v>
      </c>
    </row>
    <row r="165" spans="1:25" x14ac:dyDescent="0.3">
      <c r="A165" s="13" t="s">
        <v>66</v>
      </c>
      <c r="B165" s="14" t="s">
        <v>119</v>
      </c>
      <c r="C165" s="14" t="s">
        <v>46</v>
      </c>
      <c r="D165" s="14" t="s">
        <v>132</v>
      </c>
      <c r="E165" s="14" t="s">
        <v>371</v>
      </c>
      <c r="F165" s="33" t="s">
        <v>162</v>
      </c>
      <c r="G165" s="14" t="s">
        <v>164</v>
      </c>
      <c r="H165" s="14" t="s">
        <v>131</v>
      </c>
      <c r="I165" s="15" t="s">
        <v>131</v>
      </c>
      <c r="J165" s="16" t="s">
        <v>131</v>
      </c>
      <c r="K165" s="17" t="s">
        <v>131</v>
      </c>
      <c r="L165" s="15" t="s">
        <v>131</v>
      </c>
      <c r="M165" s="18" t="s">
        <v>131</v>
      </c>
      <c r="N165" s="19"/>
      <c r="O165" s="17">
        <v>131</v>
      </c>
      <c r="P165" s="17">
        <v>120</v>
      </c>
      <c r="Q165" s="15" t="s">
        <v>666</v>
      </c>
    </row>
    <row r="166" spans="1:25" x14ac:dyDescent="0.3">
      <c r="A166" s="13" t="s">
        <v>78</v>
      </c>
      <c r="B166" s="14" t="s">
        <v>114</v>
      </c>
      <c r="C166" s="14" t="s">
        <v>87</v>
      </c>
      <c r="D166" s="14" t="s">
        <v>0</v>
      </c>
      <c r="E166" s="14" t="s">
        <v>379</v>
      </c>
      <c r="F166" s="33" t="s">
        <v>128</v>
      </c>
      <c r="G166" s="14" t="s">
        <v>638</v>
      </c>
      <c r="H166" s="14" t="s">
        <v>135</v>
      </c>
      <c r="I166" s="15">
        <v>0.46</v>
      </c>
      <c r="J166" s="24" t="s">
        <v>131</v>
      </c>
      <c r="K166" s="17" t="s">
        <v>131</v>
      </c>
      <c r="L166" s="15">
        <v>5</v>
      </c>
      <c r="M166" s="18">
        <v>2018</v>
      </c>
      <c r="N166" s="19"/>
      <c r="O166" s="17">
        <v>85776</v>
      </c>
      <c r="P166" s="17">
        <v>24117</v>
      </c>
      <c r="Q166" s="15" t="s">
        <v>666</v>
      </c>
    </row>
    <row r="167" spans="1:25" x14ac:dyDescent="0.3">
      <c r="A167" s="13" t="s">
        <v>78</v>
      </c>
      <c r="B167" s="14" t="s">
        <v>114</v>
      </c>
      <c r="C167" s="14" t="s">
        <v>87</v>
      </c>
      <c r="D167" s="14" t="s">
        <v>176</v>
      </c>
      <c r="E167" s="14" t="s">
        <v>381</v>
      </c>
      <c r="F167" s="33" t="s">
        <v>128</v>
      </c>
      <c r="G167" s="14" t="s">
        <v>129</v>
      </c>
      <c r="H167" s="14" t="s">
        <v>135</v>
      </c>
      <c r="I167" s="15">
        <v>3.9</v>
      </c>
      <c r="J167" s="24" t="s">
        <v>131</v>
      </c>
      <c r="K167" s="17" t="s">
        <v>131</v>
      </c>
      <c r="L167" s="15">
        <v>5</v>
      </c>
      <c r="M167" s="18">
        <v>2018</v>
      </c>
      <c r="N167" s="19"/>
      <c r="O167" s="17">
        <v>216</v>
      </c>
      <c r="P167" s="17">
        <v>104</v>
      </c>
      <c r="Q167" s="15" t="s">
        <v>666</v>
      </c>
    </row>
    <row r="168" spans="1:25" x14ac:dyDescent="0.3">
      <c r="A168" s="13" t="s">
        <v>78</v>
      </c>
      <c r="B168" s="14" t="s">
        <v>114</v>
      </c>
      <c r="C168" s="14" t="s">
        <v>87</v>
      </c>
      <c r="D168" s="14" t="s">
        <v>153</v>
      </c>
      <c r="E168" s="14" t="s">
        <v>91</v>
      </c>
      <c r="F168" s="33" t="s">
        <v>128</v>
      </c>
      <c r="G168" s="14" t="s">
        <v>134</v>
      </c>
      <c r="H168" s="14" t="s">
        <v>142</v>
      </c>
      <c r="I168" s="15">
        <v>6</v>
      </c>
      <c r="J168" s="24" t="s">
        <v>131</v>
      </c>
      <c r="K168" s="17" t="s">
        <v>131</v>
      </c>
      <c r="L168" s="15" t="s">
        <v>157</v>
      </c>
      <c r="M168" s="18">
        <v>2018</v>
      </c>
      <c r="N168" s="19"/>
      <c r="O168" s="17">
        <v>1675</v>
      </c>
      <c r="P168" s="17">
        <v>1428</v>
      </c>
      <c r="Q168" s="15" t="s">
        <v>666</v>
      </c>
    </row>
    <row r="169" spans="1:25" x14ac:dyDescent="0.3">
      <c r="A169" s="13" t="s">
        <v>78</v>
      </c>
      <c r="B169" s="14" t="s">
        <v>114</v>
      </c>
      <c r="C169" s="14" t="s">
        <v>87</v>
      </c>
      <c r="D169" s="14" t="s">
        <v>126</v>
      </c>
      <c r="E169" s="14" t="s">
        <v>586</v>
      </c>
      <c r="F169" s="33" t="s">
        <v>128</v>
      </c>
      <c r="G169" s="14" t="s">
        <v>380</v>
      </c>
      <c r="H169" s="14" t="s">
        <v>142</v>
      </c>
      <c r="I169" s="15">
        <v>1</v>
      </c>
      <c r="J169" s="24" t="s">
        <v>131</v>
      </c>
      <c r="K169" s="17" t="s">
        <v>131</v>
      </c>
      <c r="L169" s="15">
        <v>10</v>
      </c>
      <c r="M169" s="18">
        <v>2018</v>
      </c>
      <c r="N169" s="19"/>
      <c r="O169" s="17">
        <v>68993</v>
      </c>
      <c r="P169" s="17">
        <v>40479</v>
      </c>
      <c r="Q169" s="15" t="s">
        <v>666</v>
      </c>
    </row>
    <row r="170" spans="1:25" x14ac:dyDescent="0.3">
      <c r="A170" s="13" t="s">
        <v>78</v>
      </c>
      <c r="B170" s="14" t="s">
        <v>114</v>
      </c>
      <c r="C170" s="14" t="s">
        <v>87</v>
      </c>
      <c r="D170" s="14" t="s">
        <v>153</v>
      </c>
      <c r="E170" s="14" t="s">
        <v>668</v>
      </c>
      <c r="F170" s="33" t="s">
        <v>669</v>
      </c>
      <c r="G170" s="14" t="s">
        <v>163</v>
      </c>
      <c r="H170" s="14" t="s">
        <v>131</v>
      </c>
      <c r="I170" s="15" t="s">
        <v>131</v>
      </c>
      <c r="J170" s="24" t="s">
        <v>131</v>
      </c>
      <c r="K170" s="17" t="s">
        <v>131</v>
      </c>
      <c r="L170" s="15" t="s">
        <v>131</v>
      </c>
      <c r="M170" s="18">
        <v>191</v>
      </c>
      <c r="N170" s="19"/>
      <c r="O170" s="17">
        <v>191</v>
      </c>
      <c r="P170" s="17">
        <v>60</v>
      </c>
      <c r="Q170" s="15" t="s">
        <v>666</v>
      </c>
    </row>
    <row r="171" spans="1:25" x14ac:dyDescent="0.3">
      <c r="A171" s="13" t="s">
        <v>88</v>
      </c>
      <c r="B171" s="14" t="s">
        <v>122</v>
      </c>
      <c r="C171" s="14" t="s">
        <v>123</v>
      </c>
      <c r="D171" s="14" t="s">
        <v>0</v>
      </c>
      <c r="E171" s="14" t="s">
        <v>382</v>
      </c>
      <c r="F171" s="33" t="s">
        <v>128</v>
      </c>
      <c r="G171" s="14" t="s">
        <v>383</v>
      </c>
      <c r="H171" s="14" t="s">
        <v>142</v>
      </c>
      <c r="I171" s="15">
        <v>1.2</v>
      </c>
      <c r="J171" s="36" t="s">
        <v>131</v>
      </c>
      <c r="K171" s="17" t="s">
        <v>131</v>
      </c>
      <c r="L171" s="15">
        <v>10</v>
      </c>
      <c r="M171" s="18">
        <v>2018</v>
      </c>
      <c r="N171" s="19"/>
      <c r="O171" s="17">
        <v>4982</v>
      </c>
      <c r="P171" s="17">
        <v>7215</v>
      </c>
      <c r="Q171" s="15" t="s">
        <v>665</v>
      </c>
    </row>
    <row r="172" spans="1:25" s="23" customFormat="1" x14ac:dyDescent="0.3">
      <c r="A172" s="23" t="s">
        <v>88</v>
      </c>
      <c r="B172" s="20" t="s">
        <v>122</v>
      </c>
      <c r="C172" s="20" t="s">
        <v>123</v>
      </c>
      <c r="D172" s="20" t="s">
        <v>140</v>
      </c>
      <c r="E172" s="20" t="s">
        <v>225</v>
      </c>
      <c r="F172" s="35" t="s">
        <v>128</v>
      </c>
      <c r="G172" s="20" t="s">
        <v>278</v>
      </c>
      <c r="H172" s="20" t="s">
        <v>135</v>
      </c>
      <c r="I172" s="22">
        <v>2.54</v>
      </c>
      <c r="J172" s="24" t="s">
        <v>131</v>
      </c>
      <c r="K172" s="25">
        <v>305000</v>
      </c>
      <c r="L172" s="22">
        <v>3</v>
      </c>
      <c r="M172" s="26">
        <v>2018</v>
      </c>
      <c r="N172" s="27" t="s">
        <v>146</v>
      </c>
      <c r="O172" s="25">
        <f>364+0</f>
        <v>364</v>
      </c>
      <c r="P172" s="25">
        <f>282+1</f>
        <v>283</v>
      </c>
      <c r="Q172" s="22" t="s">
        <v>666</v>
      </c>
      <c r="R172" s="22" t="s">
        <v>73</v>
      </c>
      <c r="S172" s="22"/>
      <c r="T172" s="22"/>
      <c r="U172" s="22"/>
      <c r="V172" s="22"/>
      <c r="W172" s="22"/>
      <c r="X172" s="22"/>
      <c r="Y172" s="22"/>
    </row>
    <row r="173" spans="1:25" s="23" customFormat="1" x14ac:dyDescent="0.3">
      <c r="A173" s="23" t="s">
        <v>88</v>
      </c>
      <c r="B173" s="20" t="s">
        <v>122</v>
      </c>
      <c r="C173" s="20" t="s">
        <v>123</v>
      </c>
      <c r="D173" s="20" t="s">
        <v>140</v>
      </c>
      <c r="E173" s="20" t="s">
        <v>226</v>
      </c>
      <c r="F173" s="35" t="s">
        <v>128</v>
      </c>
      <c r="G173" s="20" t="s">
        <v>384</v>
      </c>
      <c r="H173" s="20" t="s">
        <v>135</v>
      </c>
      <c r="I173" s="22">
        <v>3.5</v>
      </c>
      <c r="J173" s="24" t="s">
        <v>131</v>
      </c>
      <c r="K173" s="25">
        <v>700000</v>
      </c>
      <c r="L173" s="22">
        <v>10</v>
      </c>
      <c r="M173" s="26">
        <v>2019</v>
      </c>
      <c r="N173" s="27"/>
      <c r="O173" s="25">
        <v>994</v>
      </c>
      <c r="P173" s="25">
        <v>501</v>
      </c>
      <c r="Q173" s="22" t="s">
        <v>666</v>
      </c>
      <c r="R173" s="22"/>
      <c r="S173" s="22"/>
      <c r="T173" s="22"/>
      <c r="U173" s="22"/>
      <c r="V173" s="22"/>
      <c r="W173" s="22"/>
      <c r="X173" s="22"/>
      <c r="Y173" s="22"/>
    </row>
    <row r="174" spans="1:25" s="23" customFormat="1" x14ac:dyDescent="0.3">
      <c r="A174" s="23" t="s">
        <v>88</v>
      </c>
      <c r="B174" s="20" t="s">
        <v>122</v>
      </c>
      <c r="C174" s="20" t="s">
        <v>123</v>
      </c>
      <c r="D174" s="20" t="s">
        <v>140</v>
      </c>
      <c r="E174" s="20" t="s">
        <v>226</v>
      </c>
      <c r="F174" s="35" t="s">
        <v>128</v>
      </c>
      <c r="G174" s="20" t="s">
        <v>384</v>
      </c>
      <c r="H174" s="20" t="s">
        <v>135</v>
      </c>
      <c r="I174" s="22">
        <v>3.62</v>
      </c>
      <c r="J174" s="24" t="s">
        <v>131</v>
      </c>
      <c r="K174" s="25">
        <v>724600</v>
      </c>
      <c r="L174" s="22">
        <v>10</v>
      </c>
      <c r="M174" s="26">
        <v>2019</v>
      </c>
      <c r="N174" s="27"/>
      <c r="O174" s="25">
        <v>989</v>
      </c>
      <c r="P174" s="25">
        <v>501</v>
      </c>
      <c r="Q174" s="22" t="s">
        <v>666</v>
      </c>
      <c r="R174" s="22"/>
      <c r="S174" s="22"/>
      <c r="T174" s="22"/>
      <c r="U174" s="22"/>
      <c r="V174" s="22"/>
      <c r="W174" s="22"/>
      <c r="X174" s="22"/>
      <c r="Y174" s="22"/>
    </row>
    <row r="175" spans="1:25" s="23" customFormat="1" x14ac:dyDescent="0.3">
      <c r="A175" s="23" t="s">
        <v>88</v>
      </c>
      <c r="B175" s="20" t="s">
        <v>122</v>
      </c>
      <c r="C175" s="20" t="s">
        <v>123</v>
      </c>
      <c r="D175" s="20" t="s">
        <v>214</v>
      </c>
      <c r="E175" s="20" t="s">
        <v>657</v>
      </c>
      <c r="F175" s="35" t="s">
        <v>128</v>
      </c>
      <c r="G175" s="20" t="s">
        <v>159</v>
      </c>
      <c r="H175" s="20" t="s">
        <v>142</v>
      </c>
      <c r="I175" s="22">
        <v>1.5</v>
      </c>
      <c r="J175" s="24" t="s">
        <v>131</v>
      </c>
      <c r="K175" s="25" t="s">
        <v>131</v>
      </c>
      <c r="L175" s="22">
        <v>5</v>
      </c>
      <c r="M175" s="26">
        <v>2018</v>
      </c>
      <c r="N175" s="27"/>
      <c r="O175" s="25">
        <v>381</v>
      </c>
      <c r="P175" s="25">
        <v>205</v>
      </c>
      <c r="Q175" s="22" t="s">
        <v>666</v>
      </c>
      <c r="R175" s="22"/>
      <c r="S175" s="22"/>
      <c r="T175" s="22"/>
      <c r="U175" s="22"/>
      <c r="V175" s="22"/>
      <c r="W175" s="22"/>
      <c r="X175" s="22"/>
      <c r="Y175" s="22"/>
    </row>
    <row r="176" spans="1:25" x14ac:dyDescent="0.3">
      <c r="A176" s="13" t="s">
        <v>88</v>
      </c>
      <c r="B176" s="14" t="s">
        <v>122</v>
      </c>
      <c r="C176" s="14" t="s">
        <v>123</v>
      </c>
      <c r="D176" s="14" t="s">
        <v>132</v>
      </c>
      <c r="E176" s="14" t="s">
        <v>45</v>
      </c>
      <c r="F176" s="33" t="s">
        <v>128</v>
      </c>
      <c r="G176" s="14" t="s">
        <v>662</v>
      </c>
      <c r="H176" s="14" t="s">
        <v>135</v>
      </c>
      <c r="I176" s="15">
        <v>1</v>
      </c>
      <c r="J176" s="16" t="s">
        <v>131</v>
      </c>
      <c r="K176" s="17" t="s">
        <v>131</v>
      </c>
      <c r="L176" s="15">
        <v>5</v>
      </c>
      <c r="M176" s="18">
        <v>2018</v>
      </c>
      <c r="N176" s="19"/>
      <c r="O176" s="17">
        <v>228</v>
      </c>
      <c r="P176" s="17">
        <v>78</v>
      </c>
      <c r="Q176" s="15" t="s">
        <v>666</v>
      </c>
    </row>
    <row r="177" spans="1:25" x14ac:dyDescent="0.3">
      <c r="A177" s="13" t="s">
        <v>88</v>
      </c>
      <c r="B177" s="14" t="s">
        <v>122</v>
      </c>
      <c r="C177" s="14" t="s">
        <v>123</v>
      </c>
      <c r="D177" s="14" t="s">
        <v>140</v>
      </c>
      <c r="E177" s="14" t="s">
        <v>385</v>
      </c>
      <c r="F177" s="33" t="s">
        <v>143</v>
      </c>
      <c r="G177" s="14" t="s">
        <v>129</v>
      </c>
      <c r="H177" s="14" t="s">
        <v>135</v>
      </c>
      <c r="I177" s="15" t="s">
        <v>131</v>
      </c>
      <c r="J177" s="16">
        <v>7.4999999999999997E-3</v>
      </c>
      <c r="K177" s="17" t="s">
        <v>131</v>
      </c>
      <c r="L177" s="15">
        <v>5</v>
      </c>
      <c r="M177" s="21">
        <v>43466</v>
      </c>
      <c r="N177" s="19"/>
      <c r="O177" s="17">
        <v>470</v>
      </c>
      <c r="P177" s="17">
        <v>378</v>
      </c>
      <c r="Q177" s="15" t="s">
        <v>666</v>
      </c>
    </row>
    <row r="178" spans="1:25" x14ac:dyDescent="0.3">
      <c r="A178" s="13" t="s">
        <v>27</v>
      </c>
      <c r="B178" s="14" t="s">
        <v>121</v>
      </c>
      <c r="C178" s="14" t="s">
        <v>77</v>
      </c>
      <c r="D178" s="14" t="s">
        <v>176</v>
      </c>
      <c r="E178" s="14" t="s">
        <v>386</v>
      </c>
      <c r="F178" s="33" t="s">
        <v>128</v>
      </c>
      <c r="G178" s="14" t="s">
        <v>129</v>
      </c>
      <c r="H178" s="14" t="s">
        <v>142</v>
      </c>
      <c r="I178" s="15">
        <v>1.5</v>
      </c>
      <c r="J178" s="16" t="s">
        <v>131</v>
      </c>
      <c r="K178" s="17" t="s">
        <v>131</v>
      </c>
      <c r="L178" s="15">
        <v>5</v>
      </c>
      <c r="M178" s="18">
        <v>2018</v>
      </c>
      <c r="N178" s="19"/>
      <c r="O178" s="17">
        <v>13</v>
      </c>
      <c r="P178" s="17">
        <v>7</v>
      </c>
      <c r="Q178" s="15" t="s">
        <v>666</v>
      </c>
    </row>
    <row r="179" spans="1:25" x14ac:dyDescent="0.3">
      <c r="A179" s="13" t="s">
        <v>52</v>
      </c>
      <c r="B179" s="14" t="s">
        <v>119</v>
      </c>
      <c r="C179" s="14" t="s">
        <v>46</v>
      </c>
      <c r="D179" s="14" t="s">
        <v>0</v>
      </c>
      <c r="E179" s="14" t="s">
        <v>52</v>
      </c>
      <c r="F179" s="33" t="s">
        <v>128</v>
      </c>
      <c r="G179" s="14" t="s">
        <v>617</v>
      </c>
      <c r="H179" s="14" t="s">
        <v>135</v>
      </c>
      <c r="I179" s="15">
        <v>1</v>
      </c>
      <c r="J179" s="16" t="s">
        <v>131</v>
      </c>
      <c r="K179" s="17" t="s">
        <v>131</v>
      </c>
      <c r="L179" s="15">
        <v>5</v>
      </c>
      <c r="M179" s="18">
        <v>2018</v>
      </c>
      <c r="N179" s="19"/>
      <c r="O179" s="17">
        <v>1629</v>
      </c>
      <c r="P179" s="17">
        <v>505</v>
      </c>
      <c r="Q179" s="15" t="s">
        <v>666</v>
      </c>
    </row>
    <row r="180" spans="1:25" x14ac:dyDescent="0.3">
      <c r="A180" s="13" t="s">
        <v>52</v>
      </c>
      <c r="B180" s="14" t="s">
        <v>119</v>
      </c>
      <c r="C180" s="14" t="s">
        <v>46</v>
      </c>
      <c r="D180" s="14" t="s">
        <v>132</v>
      </c>
      <c r="E180" s="14" t="s">
        <v>37</v>
      </c>
      <c r="F180" s="33" t="s">
        <v>128</v>
      </c>
      <c r="G180" s="14" t="s">
        <v>567</v>
      </c>
      <c r="H180" s="14" t="s">
        <v>135</v>
      </c>
      <c r="I180" s="15">
        <v>0.5</v>
      </c>
      <c r="J180" s="16" t="s">
        <v>131</v>
      </c>
      <c r="K180" s="17" t="s">
        <v>131</v>
      </c>
      <c r="L180" s="15">
        <v>5</v>
      </c>
      <c r="M180" s="18">
        <v>2018</v>
      </c>
      <c r="N180" s="19"/>
      <c r="O180" s="17">
        <v>74</v>
      </c>
      <c r="P180" s="17">
        <v>6</v>
      </c>
      <c r="Q180" s="15" t="s">
        <v>666</v>
      </c>
    </row>
    <row r="181" spans="1:25" x14ac:dyDescent="0.3">
      <c r="A181" s="13" t="s">
        <v>52</v>
      </c>
      <c r="B181" s="14" t="s">
        <v>119</v>
      </c>
      <c r="C181" s="14" t="s">
        <v>46</v>
      </c>
      <c r="D181" s="14" t="s">
        <v>132</v>
      </c>
      <c r="E181" s="14" t="s">
        <v>37</v>
      </c>
      <c r="F181" s="33" t="s">
        <v>128</v>
      </c>
      <c r="G181" s="14" t="s">
        <v>567</v>
      </c>
      <c r="H181" s="14" t="s">
        <v>135</v>
      </c>
      <c r="I181" s="15">
        <v>1</v>
      </c>
      <c r="J181" s="16" t="s">
        <v>131</v>
      </c>
      <c r="K181" s="17" t="s">
        <v>131</v>
      </c>
      <c r="L181" s="15">
        <v>5</v>
      </c>
      <c r="M181" s="18">
        <v>2018</v>
      </c>
      <c r="N181" s="19"/>
      <c r="O181" s="17">
        <v>70</v>
      </c>
      <c r="P181" s="17">
        <v>10</v>
      </c>
      <c r="Q181" s="15" t="s">
        <v>666</v>
      </c>
    </row>
    <row r="182" spans="1:25" x14ac:dyDescent="0.3">
      <c r="A182" s="13" t="s">
        <v>80</v>
      </c>
      <c r="B182" s="14" t="s">
        <v>122</v>
      </c>
      <c r="C182" s="14" t="s">
        <v>123</v>
      </c>
      <c r="D182" s="14" t="s">
        <v>0</v>
      </c>
      <c r="E182" s="14" t="s">
        <v>265</v>
      </c>
      <c r="F182" s="33" t="s">
        <v>128</v>
      </c>
      <c r="G182" s="14" t="s">
        <v>266</v>
      </c>
      <c r="H182" s="14" t="s">
        <v>267</v>
      </c>
      <c r="I182" s="15">
        <v>1</v>
      </c>
      <c r="J182" s="16" t="s">
        <v>131</v>
      </c>
      <c r="K182" s="17" t="s">
        <v>131</v>
      </c>
      <c r="L182" s="15">
        <v>5</v>
      </c>
      <c r="M182" s="18">
        <v>2018</v>
      </c>
      <c r="N182" s="19"/>
      <c r="O182" s="17">
        <v>2328</v>
      </c>
      <c r="P182" s="17">
        <v>2145</v>
      </c>
      <c r="Q182" s="15" t="s">
        <v>666</v>
      </c>
    </row>
    <row r="183" spans="1:25" s="23" customFormat="1" x14ac:dyDescent="0.3">
      <c r="A183" s="23" t="s">
        <v>80</v>
      </c>
      <c r="B183" s="20" t="s">
        <v>122</v>
      </c>
      <c r="C183" s="20" t="s">
        <v>123</v>
      </c>
      <c r="D183" s="20" t="s">
        <v>140</v>
      </c>
      <c r="E183" s="20" t="s">
        <v>227</v>
      </c>
      <c r="F183" s="35" t="s">
        <v>128</v>
      </c>
      <c r="G183" s="20" t="s">
        <v>228</v>
      </c>
      <c r="H183" s="20" t="s">
        <v>135</v>
      </c>
      <c r="I183" s="22">
        <v>4.2</v>
      </c>
      <c r="J183" s="24" t="s">
        <v>131</v>
      </c>
      <c r="K183" s="25">
        <v>746765</v>
      </c>
      <c r="L183" s="22">
        <v>3</v>
      </c>
      <c r="M183" s="26">
        <v>2018</v>
      </c>
      <c r="N183" s="27" t="s">
        <v>146</v>
      </c>
      <c r="O183" s="25">
        <f>527+5+2</f>
        <v>534</v>
      </c>
      <c r="P183" s="25">
        <f>531+3+13</f>
        <v>547</v>
      </c>
      <c r="Q183" s="22" t="s">
        <v>665</v>
      </c>
      <c r="R183" s="22" t="s">
        <v>104</v>
      </c>
      <c r="S183" s="22" t="s">
        <v>107</v>
      </c>
      <c r="T183" s="22"/>
      <c r="U183" s="22"/>
      <c r="V183" s="22"/>
      <c r="W183" s="22"/>
      <c r="X183" s="22"/>
      <c r="Y183" s="22"/>
    </row>
    <row r="184" spans="1:25" x14ac:dyDescent="0.3">
      <c r="A184" s="13" t="s">
        <v>90</v>
      </c>
      <c r="B184" s="14" t="s">
        <v>114</v>
      </c>
      <c r="C184" s="14" t="s">
        <v>87</v>
      </c>
      <c r="D184" s="14" t="s">
        <v>176</v>
      </c>
      <c r="E184" s="14" t="s">
        <v>90</v>
      </c>
      <c r="F184" s="33" t="s">
        <v>128</v>
      </c>
      <c r="G184" s="14" t="s">
        <v>129</v>
      </c>
      <c r="H184" s="14" t="s">
        <v>135</v>
      </c>
      <c r="I184" s="15">
        <v>2.5</v>
      </c>
      <c r="J184" s="16" t="s">
        <v>131</v>
      </c>
      <c r="K184" s="17" t="s">
        <v>131</v>
      </c>
      <c r="L184" s="15">
        <v>5</v>
      </c>
      <c r="M184" s="18">
        <v>2018</v>
      </c>
      <c r="N184" s="19"/>
      <c r="O184" s="17">
        <v>17</v>
      </c>
      <c r="P184" s="17">
        <v>14</v>
      </c>
      <c r="Q184" s="15" t="s">
        <v>666</v>
      </c>
    </row>
    <row r="185" spans="1:25" x14ac:dyDescent="0.3">
      <c r="A185" s="13" t="s">
        <v>90</v>
      </c>
      <c r="B185" s="14" t="s">
        <v>114</v>
      </c>
      <c r="C185" s="14" t="s">
        <v>87</v>
      </c>
      <c r="D185" s="14" t="s">
        <v>176</v>
      </c>
      <c r="E185" s="14" t="s">
        <v>387</v>
      </c>
      <c r="F185" s="33" t="s">
        <v>128</v>
      </c>
      <c r="G185" s="14" t="s">
        <v>129</v>
      </c>
      <c r="H185" s="14" t="s">
        <v>135</v>
      </c>
      <c r="I185" s="15">
        <v>1</v>
      </c>
      <c r="J185" s="16" t="s">
        <v>131</v>
      </c>
      <c r="K185" s="17" t="s">
        <v>131</v>
      </c>
      <c r="L185" s="15">
        <v>5</v>
      </c>
      <c r="M185" s="18">
        <v>2018</v>
      </c>
      <c r="N185" s="19"/>
      <c r="O185" s="17">
        <f>1+102</f>
        <v>103</v>
      </c>
      <c r="P185" s="17">
        <f>0+73</f>
        <v>73</v>
      </c>
      <c r="Q185" s="15" t="s">
        <v>666</v>
      </c>
      <c r="R185" s="15" t="s">
        <v>60</v>
      </c>
    </row>
    <row r="186" spans="1:25" x14ac:dyDescent="0.3">
      <c r="A186" s="13" t="s">
        <v>90</v>
      </c>
      <c r="B186" s="14" t="s">
        <v>114</v>
      </c>
      <c r="C186" s="14" t="s">
        <v>87</v>
      </c>
      <c r="D186" s="14" t="s">
        <v>176</v>
      </c>
      <c r="E186" s="14" t="s">
        <v>387</v>
      </c>
      <c r="F186" s="33" t="s">
        <v>128</v>
      </c>
      <c r="G186" s="14" t="s">
        <v>388</v>
      </c>
      <c r="H186" s="14" t="s">
        <v>135</v>
      </c>
      <c r="I186" s="15">
        <v>5</v>
      </c>
      <c r="J186" s="16" t="s">
        <v>131</v>
      </c>
      <c r="K186" s="17" t="s">
        <v>131</v>
      </c>
      <c r="L186" s="15">
        <v>5</v>
      </c>
      <c r="M186" s="18">
        <v>2018</v>
      </c>
      <c r="N186" s="19"/>
      <c r="O186" s="17">
        <f>1+98</f>
        <v>99</v>
      </c>
      <c r="P186" s="17">
        <f>0+76</f>
        <v>76</v>
      </c>
      <c r="Q186" s="15" t="s">
        <v>666</v>
      </c>
      <c r="R186" s="15" t="s">
        <v>60</v>
      </c>
    </row>
    <row r="187" spans="1:25" x14ac:dyDescent="0.3">
      <c r="A187" s="13" t="s">
        <v>90</v>
      </c>
      <c r="B187" s="14" t="s">
        <v>114</v>
      </c>
      <c r="C187" s="14" t="s">
        <v>87</v>
      </c>
      <c r="D187" s="14" t="s">
        <v>176</v>
      </c>
      <c r="E187" s="14" t="s">
        <v>389</v>
      </c>
      <c r="F187" s="33" t="s">
        <v>128</v>
      </c>
      <c r="G187" s="14" t="s">
        <v>129</v>
      </c>
      <c r="H187" s="14" t="s">
        <v>135</v>
      </c>
      <c r="I187" s="15">
        <v>5</v>
      </c>
      <c r="J187" s="16" t="s">
        <v>131</v>
      </c>
      <c r="K187" s="17" t="s">
        <v>131</v>
      </c>
      <c r="L187" s="15">
        <v>5</v>
      </c>
      <c r="M187" s="18">
        <v>2018</v>
      </c>
      <c r="N187" s="19"/>
      <c r="O187" s="17">
        <v>19</v>
      </c>
      <c r="P187" s="17">
        <v>17</v>
      </c>
      <c r="Q187" s="15" t="s">
        <v>666</v>
      </c>
    </row>
    <row r="188" spans="1:25" x14ac:dyDescent="0.3">
      <c r="A188" s="13" t="s">
        <v>90</v>
      </c>
      <c r="B188" s="14" t="s">
        <v>114</v>
      </c>
      <c r="C188" s="14" t="s">
        <v>87</v>
      </c>
      <c r="D188" s="14" t="s">
        <v>132</v>
      </c>
      <c r="E188" s="14" t="s">
        <v>55</v>
      </c>
      <c r="F188" s="33" t="s">
        <v>128</v>
      </c>
      <c r="G188" s="14" t="s">
        <v>390</v>
      </c>
      <c r="H188" s="14" t="s">
        <v>142</v>
      </c>
      <c r="I188" s="15">
        <v>0.5</v>
      </c>
      <c r="J188" s="16" t="s">
        <v>131</v>
      </c>
      <c r="K188" s="17" t="s">
        <v>131</v>
      </c>
      <c r="L188" s="15">
        <v>5</v>
      </c>
      <c r="M188" s="18">
        <v>2018</v>
      </c>
      <c r="N188" s="19"/>
      <c r="O188" s="17">
        <v>100</v>
      </c>
      <c r="P188" s="17">
        <v>139</v>
      </c>
      <c r="Q188" s="15" t="s">
        <v>665</v>
      </c>
    </row>
    <row r="189" spans="1:25" x14ac:dyDescent="0.3">
      <c r="A189" s="13" t="s">
        <v>38</v>
      </c>
      <c r="B189" s="14" t="s">
        <v>121</v>
      </c>
      <c r="C189" s="14" t="s">
        <v>77</v>
      </c>
      <c r="D189" s="14" t="s">
        <v>0</v>
      </c>
      <c r="E189" s="14" t="s">
        <v>38</v>
      </c>
      <c r="F189" s="33" t="s">
        <v>128</v>
      </c>
      <c r="G189" s="14" t="s">
        <v>618</v>
      </c>
      <c r="H189" s="14" t="s">
        <v>142</v>
      </c>
      <c r="I189" s="15">
        <v>1</v>
      </c>
      <c r="J189" s="16" t="s">
        <v>131</v>
      </c>
      <c r="K189" s="17" t="s">
        <v>131</v>
      </c>
      <c r="L189" s="15">
        <v>5</v>
      </c>
      <c r="M189" s="18">
        <v>2018</v>
      </c>
      <c r="N189" s="19"/>
      <c r="O189" s="17">
        <v>1626</v>
      </c>
      <c r="P189" s="17">
        <v>1739</v>
      </c>
      <c r="Q189" s="15" t="s">
        <v>665</v>
      </c>
    </row>
    <row r="190" spans="1:25" x14ac:dyDescent="0.3">
      <c r="A190" s="13" t="s">
        <v>92</v>
      </c>
      <c r="B190" s="14" t="s">
        <v>117</v>
      </c>
      <c r="C190" s="14" t="s">
        <v>118</v>
      </c>
      <c r="D190" s="14" t="s">
        <v>140</v>
      </c>
      <c r="E190" s="14" t="s">
        <v>242</v>
      </c>
      <c r="F190" s="33" t="s">
        <v>128</v>
      </c>
      <c r="G190" s="14" t="s">
        <v>243</v>
      </c>
      <c r="H190" s="14" t="s">
        <v>139</v>
      </c>
      <c r="I190" s="15">
        <v>1.8</v>
      </c>
      <c r="J190" s="16" t="s">
        <v>131</v>
      </c>
      <c r="K190" s="17" t="s">
        <v>131</v>
      </c>
      <c r="L190" s="15">
        <v>5</v>
      </c>
      <c r="M190" s="18">
        <v>2018</v>
      </c>
      <c r="N190" s="19" t="s">
        <v>146</v>
      </c>
      <c r="O190" s="17">
        <f>18+281</f>
        <v>299</v>
      </c>
      <c r="P190" s="17">
        <f>36+410</f>
        <v>446</v>
      </c>
      <c r="Q190" s="15" t="s">
        <v>665</v>
      </c>
      <c r="R190" s="15" t="s">
        <v>71</v>
      </c>
    </row>
    <row r="191" spans="1:25" x14ac:dyDescent="0.3">
      <c r="A191" s="13" t="s">
        <v>92</v>
      </c>
      <c r="B191" s="14" t="s">
        <v>117</v>
      </c>
      <c r="C191" s="14" t="s">
        <v>118</v>
      </c>
      <c r="D191" s="14" t="s">
        <v>153</v>
      </c>
      <c r="E191" s="14" t="s">
        <v>391</v>
      </c>
      <c r="F191" s="33" t="s">
        <v>128</v>
      </c>
      <c r="G191" s="14" t="s">
        <v>392</v>
      </c>
      <c r="H191" s="14" t="s">
        <v>639</v>
      </c>
      <c r="I191" s="15">
        <v>0.65</v>
      </c>
      <c r="J191" s="16" t="s">
        <v>131</v>
      </c>
      <c r="K191" s="17" t="s">
        <v>131</v>
      </c>
      <c r="L191" s="15">
        <v>5</v>
      </c>
      <c r="M191" s="18">
        <v>2018</v>
      </c>
      <c r="N191" s="19"/>
      <c r="O191" s="17">
        <v>1053</v>
      </c>
      <c r="P191" s="17">
        <v>539</v>
      </c>
      <c r="Q191" s="15" t="s">
        <v>666</v>
      </c>
    </row>
    <row r="192" spans="1:25" x14ac:dyDescent="0.3">
      <c r="A192" s="13" t="s">
        <v>92</v>
      </c>
      <c r="B192" s="14" t="s">
        <v>117</v>
      </c>
      <c r="C192" s="14" t="s">
        <v>118</v>
      </c>
      <c r="D192" s="14" t="s">
        <v>140</v>
      </c>
      <c r="E192" s="14" t="s">
        <v>244</v>
      </c>
      <c r="F192" s="33" t="s">
        <v>143</v>
      </c>
      <c r="G192" s="14" t="s">
        <v>145</v>
      </c>
      <c r="H192" s="14" t="s">
        <v>142</v>
      </c>
      <c r="I192" s="15" t="s">
        <v>131</v>
      </c>
      <c r="J192" s="16">
        <v>1.2500000000000001E-2</v>
      </c>
      <c r="K192" s="17" t="s">
        <v>131</v>
      </c>
      <c r="L192" s="21" t="s">
        <v>157</v>
      </c>
      <c r="M192" s="21">
        <v>43466</v>
      </c>
      <c r="N192" s="19" t="s">
        <v>146</v>
      </c>
      <c r="O192" s="17">
        <f>0+466</f>
        <v>466</v>
      </c>
      <c r="P192" s="17">
        <f>0+1302</f>
        <v>1302</v>
      </c>
      <c r="Q192" s="15" t="s">
        <v>665</v>
      </c>
      <c r="R192" s="15" t="s">
        <v>63</v>
      </c>
    </row>
    <row r="193" spans="1:25" x14ac:dyDescent="0.3">
      <c r="A193" s="13" t="s">
        <v>25</v>
      </c>
      <c r="B193" s="14" t="s">
        <v>119</v>
      </c>
      <c r="C193" s="14" t="s">
        <v>120</v>
      </c>
      <c r="D193" s="14" t="s">
        <v>0</v>
      </c>
      <c r="E193" s="14" t="s">
        <v>393</v>
      </c>
      <c r="F193" s="33" t="s">
        <v>128</v>
      </c>
      <c r="G193" s="14" t="s">
        <v>640</v>
      </c>
      <c r="H193" s="14" t="s">
        <v>142</v>
      </c>
      <c r="I193" s="15">
        <v>1.5</v>
      </c>
      <c r="J193" s="16" t="s">
        <v>131</v>
      </c>
      <c r="K193" s="17" t="s">
        <v>131</v>
      </c>
      <c r="L193" s="15">
        <v>10</v>
      </c>
      <c r="M193" s="18">
        <v>2018</v>
      </c>
      <c r="N193" s="19"/>
      <c r="O193" s="17">
        <v>2338</v>
      </c>
      <c r="P193" s="17">
        <v>2486</v>
      </c>
      <c r="Q193" s="15" t="s">
        <v>665</v>
      </c>
    </row>
    <row r="194" spans="1:25" x14ac:dyDescent="0.3">
      <c r="A194" s="13" t="s">
        <v>25</v>
      </c>
      <c r="B194" s="14" t="s">
        <v>119</v>
      </c>
      <c r="C194" s="14" t="s">
        <v>120</v>
      </c>
      <c r="D194" s="14" t="s">
        <v>153</v>
      </c>
      <c r="E194" s="14" t="s">
        <v>25</v>
      </c>
      <c r="F194" s="33" t="s">
        <v>172</v>
      </c>
      <c r="G194" s="14" t="s">
        <v>394</v>
      </c>
      <c r="H194" s="14" t="s">
        <v>131</v>
      </c>
      <c r="I194" s="15" t="s">
        <v>131</v>
      </c>
      <c r="J194" s="16" t="s">
        <v>131</v>
      </c>
      <c r="K194" s="17" t="s">
        <v>131</v>
      </c>
      <c r="L194" s="15" t="s">
        <v>131</v>
      </c>
      <c r="M194" s="18" t="s">
        <v>131</v>
      </c>
      <c r="N194" s="19"/>
      <c r="O194" s="17">
        <v>493</v>
      </c>
      <c r="P194" s="17">
        <v>686</v>
      </c>
      <c r="Q194" s="15" t="s">
        <v>665</v>
      </c>
    </row>
    <row r="195" spans="1:25" x14ac:dyDescent="0.3">
      <c r="A195" s="13" t="s">
        <v>25</v>
      </c>
      <c r="B195" s="14" t="s">
        <v>119</v>
      </c>
      <c r="C195" s="14" t="s">
        <v>120</v>
      </c>
      <c r="D195" s="14" t="s">
        <v>153</v>
      </c>
      <c r="E195" s="14" t="s">
        <v>395</v>
      </c>
      <c r="F195" s="33" t="s">
        <v>162</v>
      </c>
      <c r="G195" s="14" t="s">
        <v>163</v>
      </c>
      <c r="H195" s="14" t="s">
        <v>131</v>
      </c>
      <c r="I195" s="15" t="s">
        <v>131</v>
      </c>
      <c r="J195" s="16" t="s">
        <v>131</v>
      </c>
      <c r="K195" s="17" t="s">
        <v>131</v>
      </c>
      <c r="L195" s="15" t="s">
        <v>131</v>
      </c>
      <c r="M195" s="18" t="s">
        <v>131</v>
      </c>
      <c r="N195" s="19"/>
      <c r="O195" s="17">
        <v>250</v>
      </c>
      <c r="P195" s="17">
        <v>153</v>
      </c>
      <c r="Q195" s="15" t="s">
        <v>666</v>
      </c>
    </row>
    <row r="196" spans="1:25" x14ac:dyDescent="0.3">
      <c r="A196" s="13" t="s">
        <v>25</v>
      </c>
      <c r="B196" s="14" t="s">
        <v>119</v>
      </c>
      <c r="C196" s="14" t="s">
        <v>120</v>
      </c>
      <c r="D196" s="14" t="s">
        <v>153</v>
      </c>
      <c r="E196" s="14" t="s">
        <v>395</v>
      </c>
      <c r="F196" s="33" t="s">
        <v>162</v>
      </c>
      <c r="G196" s="14" t="s">
        <v>164</v>
      </c>
      <c r="H196" s="14" t="s">
        <v>131</v>
      </c>
      <c r="I196" s="15" t="s">
        <v>131</v>
      </c>
      <c r="J196" s="16" t="s">
        <v>131</v>
      </c>
      <c r="K196" s="17" t="s">
        <v>131</v>
      </c>
      <c r="L196" s="15" t="s">
        <v>131</v>
      </c>
      <c r="M196" s="18" t="s">
        <v>131</v>
      </c>
      <c r="N196" s="19"/>
      <c r="O196" s="17">
        <v>225</v>
      </c>
      <c r="P196" s="17">
        <v>181</v>
      </c>
      <c r="Q196" s="15" t="s">
        <v>666</v>
      </c>
    </row>
    <row r="197" spans="1:25" x14ac:dyDescent="0.3">
      <c r="A197" s="13" t="s">
        <v>34</v>
      </c>
      <c r="B197" s="14" t="s">
        <v>119</v>
      </c>
      <c r="C197" s="14" t="s">
        <v>46</v>
      </c>
      <c r="D197" s="14" t="s">
        <v>140</v>
      </c>
      <c r="E197" s="14" t="s">
        <v>245</v>
      </c>
      <c r="F197" s="33" t="s">
        <v>246</v>
      </c>
      <c r="G197" s="14" t="s">
        <v>247</v>
      </c>
      <c r="H197" s="14" t="s">
        <v>131</v>
      </c>
      <c r="I197" s="15" t="s">
        <v>131</v>
      </c>
      <c r="J197" s="16" t="s">
        <v>131</v>
      </c>
      <c r="K197" s="17">
        <v>45700000</v>
      </c>
      <c r="L197" s="15">
        <v>37</v>
      </c>
      <c r="M197" s="18">
        <v>2018</v>
      </c>
      <c r="N197" s="19"/>
      <c r="O197" s="17">
        <v>3180</v>
      </c>
      <c r="P197" s="17">
        <v>2769</v>
      </c>
      <c r="Q197" s="15" t="s">
        <v>666</v>
      </c>
    </row>
    <row r="198" spans="1:25" x14ac:dyDescent="0.3">
      <c r="A198" s="13" t="s">
        <v>34</v>
      </c>
      <c r="B198" s="14" t="s">
        <v>119</v>
      </c>
      <c r="C198" s="14" t="s">
        <v>46</v>
      </c>
      <c r="D198" s="14" t="s">
        <v>176</v>
      </c>
      <c r="E198" s="14" t="s">
        <v>396</v>
      </c>
      <c r="F198" s="33" t="s">
        <v>128</v>
      </c>
      <c r="G198" s="14" t="s">
        <v>129</v>
      </c>
      <c r="H198" s="14" t="s">
        <v>135</v>
      </c>
      <c r="I198" s="15">
        <v>5</v>
      </c>
      <c r="J198" s="16" t="s">
        <v>131</v>
      </c>
      <c r="K198" s="17" t="s">
        <v>131</v>
      </c>
      <c r="L198" s="15">
        <v>5</v>
      </c>
      <c r="M198" s="18">
        <v>2018</v>
      </c>
      <c r="N198" s="19"/>
      <c r="O198" s="17">
        <v>27</v>
      </c>
      <c r="P198" s="17">
        <v>7</v>
      </c>
      <c r="Q198" s="15" t="s">
        <v>666</v>
      </c>
    </row>
    <row r="199" spans="1:25" x14ac:dyDescent="0.3">
      <c r="A199" s="13" t="s">
        <v>34</v>
      </c>
      <c r="B199" s="14" t="s">
        <v>119</v>
      </c>
      <c r="C199" s="14" t="s">
        <v>46</v>
      </c>
      <c r="D199" s="14" t="s">
        <v>176</v>
      </c>
      <c r="E199" s="14" t="s">
        <v>397</v>
      </c>
      <c r="F199" s="33" t="s">
        <v>128</v>
      </c>
      <c r="G199" s="14" t="s">
        <v>398</v>
      </c>
      <c r="H199" s="14" t="s">
        <v>142</v>
      </c>
      <c r="I199" s="15">
        <v>3</v>
      </c>
      <c r="J199" s="16" t="s">
        <v>131</v>
      </c>
      <c r="K199" s="17" t="s">
        <v>131</v>
      </c>
      <c r="L199" s="15">
        <v>4</v>
      </c>
      <c r="M199" s="18">
        <v>2018</v>
      </c>
      <c r="N199" s="19"/>
      <c r="O199" s="17">
        <v>612</v>
      </c>
      <c r="P199" s="17">
        <v>431</v>
      </c>
      <c r="Q199" s="15" t="s">
        <v>666</v>
      </c>
    </row>
    <row r="200" spans="1:25" x14ac:dyDescent="0.3">
      <c r="A200" s="13" t="s">
        <v>34</v>
      </c>
      <c r="B200" s="14" t="s">
        <v>119</v>
      </c>
      <c r="C200" s="14" t="s">
        <v>46</v>
      </c>
      <c r="D200" s="14" t="s">
        <v>176</v>
      </c>
      <c r="E200" s="14" t="s">
        <v>399</v>
      </c>
      <c r="F200" s="33" t="s">
        <v>128</v>
      </c>
      <c r="G200" s="14" t="s">
        <v>129</v>
      </c>
      <c r="H200" s="14" t="s">
        <v>267</v>
      </c>
      <c r="I200" s="15">
        <v>7</v>
      </c>
      <c r="J200" s="16" t="s">
        <v>131</v>
      </c>
      <c r="K200" s="17" t="s">
        <v>131</v>
      </c>
      <c r="L200" s="15">
        <v>5</v>
      </c>
      <c r="M200" s="18">
        <v>2018</v>
      </c>
      <c r="N200" s="19"/>
      <c r="O200" s="17">
        <v>41</v>
      </c>
      <c r="P200" s="17">
        <v>14</v>
      </c>
      <c r="Q200" s="15" t="s">
        <v>666</v>
      </c>
    </row>
    <row r="201" spans="1:25" x14ac:dyDescent="0.3">
      <c r="A201" s="13" t="s">
        <v>34</v>
      </c>
      <c r="B201" s="14" t="s">
        <v>119</v>
      </c>
      <c r="C201" s="14" t="s">
        <v>46</v>
      </c>
      <c r="D201" s="14" t="s">
        <v>176</v>
      </c>
      <c r="E201" s="14" t="s">
        <v>400</v>
      </c>
      <c r="F201" s="33" t="s">
        <v>128</v>
      </c>
      <c r="G201" s="14" t="s">
        <v>129</v>
      </c>
      <c r="H201" s="14" t="s">
        <v>142</v>
      </c>
      <c r="I201" s="15">
        <v>4</v>
      </c>
      <c r="J201" s="16" t="s">
        <v>131</v>
      </c>
      <c r="K201" s="17" t="s">
        <v>131</v>
      </c>
      <c r="L201" s="15">
        <v>5</v>
      </c>
      <c r="M201" s="18">
        <v>2018</v>
      </c>
      <c r="N201" s="19"/>
      <c r="O201" s="17">
        <v>35</v>
      </c>
      <c r="P201" s="17">
        <v>59</v>
      </c>
      <c r="Q201" s="15" t="s">
        <v>665</v>
      </c>
    </row>
    <row r="202" spans="1:25" x14ac:dyDescent="0.3">
      <c r="A202" s="13" t="s">
        <v>34</v>
      </c>
      <c r="B202" s="14" t="s">
        <v>119</v>
      </c>
      <c r="C202" s="14" t="s">
        <v>46</v>
      </c>
      <c r="D202" s="14" t="s">
        <v>132</v>
      </c>
      <c r="E202" s="14" t="s">
        <v>401</v>
      </c>
      <c r="F202" s="33" t="s">
        <v>128</v>
      </c>
      <c r="G202" s="14" t="s">
        <v>129</v>
      </c>
      <c r="H202" s="14" t="s">
        <v>142</v>
      </c>
      <c r="I202" s="15">
        <v>1.2</v>
      </c>
      <c r="J202" s="16" t="s">
        <v>131</v>
      </c>
      <c r="K202" s="17" t="s">
        <v>131</v>
      </c>
      <c r="L202" s="15">
        <v>5</v>
      </c>
      <c r="M202" s="18">
        <v>2018</v>
      </c>
      <c r="N202" s="19"/>
      <c r="O202" s="17">
        <v>269</v>
      </c>
      <c r="P202" s="17">
        <v>292</v>
      </c>
      <c r="Q202" s="15" t="s">
        <v>665</v>
      </c>
    </row>
    <row r="203" spans="1:25" x14ac:dyDescent="0.3">
      <c r="A203" s="13" t="s">
        <v>34</v>
      </c>
      <c r="B203" s="14" t="s">
        <v>119</v>
      </c>
      <c r="C203" s="14" t="s">
        <v>46</v>
      </c>
      <c r="D203" s="14" t="s">
        <v>176</v>
      </c>
      <c r="E203" s="14" t="s">
        <v>402</v>
      </c>
      <c r="F203" s="33" t="s">
        <v>162</v>
      </c>
      <c r="G203" s="14" t="s">
        <v>164</v>
      </c>
      <c r="H203" s="14" t="s">
        <v>131</v>
      </c>
      <c r="I203" s="15" t="s">
        <v>131</v>
      </c>
      <c r="J203" s="16" t="s">
        <v>131</v>
      </c>
      <c r="K203" s="17" t="s">
        <v>131</v>
      </c>
      <c r="L203" s="15" t="s">
        <v>131</v>
      </c>
      <c r="M203" s="18" t="s">
        <v>131</v>
      </c>
      <c r="N203" s="19"/>
      <c r="O203" s="17">
        <v>60</v>
      </c>
      <c r="P203" s="17">
        <v>40</v>
      </c>
      <c r="Q203" s="15" t="s">
        <v>666</v>
      </c>
    </row>
    <row r="204" spans="1:25" x14ac:dyDescent="0.3">
      <c r="A204" s="13" t="s">
        <v>31</v>
      </c>
      <c r="B204" s="14" t="s">
        <v>121</v>
      </c>
      <c r="C204" s="14" t="s">
        <v>77</v>
      </c>
      <c r="D204" s="14" t="s">
        <v>214</v>
      </c>
      <c r="E204" s="14" t="s">
        <v>437</v>
      </c>
      <c r="F204" s="33" t="s">
        <v>128</v>
      </c>
      <c r="G204" s="14" t="s">
        <v>134</v>
      </c>
      <c r="H204" s="14" t="s">
        <v>142</v>
      </c>
      <c r="I204" s="15">
        <v>2.9249999999999998</v>
      </c>
      <c r="J204" s="24" t="s">
        <v>131</v>
      </c>
      <c r="K204" s="17" t="s">
        <v>131</v>
      </c>
      <c r="L204" s="15">
        <v>3</v>
      </c>
      <c r="M204" s="18">
        <v>2018</v>
      </c>
      <c r="N204" s="19"/>
      <c r="O204" s="17">
        <v>519</v>
      </c>
      <c r="P204" s="17">
        <v>388</v>
      </c>
      <c r="Q204" s="15" t="s">
        <v>666</v>
      </c>
    </row>
    <row r="205" spans="1:25" x14ac:dyDescent="0.3">
      <c r="A205" s="13" t="s">
        <v>31</v>
      </c>
      <c r="B205" s="14" t="s">
        <v>121</v>
      </c>
      <c r="C205" s="14" t="s">
        <v>77</v>
      </c>
      <c r="D205" s="14" t="s">
        <v>132</v>
      </c>
      <c r="E205" s="14" t="s">
        <v>438</v>
      </c>
      <c r="F205" s="33" t="s">
        <v>128</v>
      </c>
      <c r="G205" s="14" t="s">
        <v>439</v>
      </c>
      <c r="H205" s="14" t="s">
        <v>135</v>
      </c>
      <c r="I205" s="15">
        <v>1</v>
      </c>
      <c r="J205" s="16" t="s">
        <v>131</v>
      </c>
      <c r="K205" s="17" t="s">
        <v>131</v>
      </c>
      <c r="L205" s="15">
        <v>4</v>
      </c>
      <c r="M205" s="18">
        <v>2018</v>
      </c>
      <c r="N205" s="19"/>
      <c r="O205" s="17">
        <v>734</v>
      </c>
      <c r="P205" s="17">
        <v>267</v>
      </c>
      <c r="Q205" s="15" t="s">
        <v>666</v>
      </c>
    </row>
    <row r="206" spans="1:25" x14ac:dyDescent="0.3">
      <c r="A206" s="13" t="s">
        <v>85</v>
      </c>
      <c r="B206" s="14" t="s">
        <v>117</v>
      </c>
      <c r="C206" s="14" t="s">
        <v>118</v>
      </c>
      <c r="D206" s="14" t="s">
        <v>0</v>
      </c>
      <c r="E206" s="14" t="s">
        <v>85</v>
      </c>
      <c r="F206" s="33" t="s">
        <v>128</v>
      </c>
      <c r="G206" s="14" t="s">
        <v>615</v>
      </c>
      <c r="H206" s="14" t="s">
        <v>142</v>
      </c>
      <c r="I206" s="15">
        <v>0.4</v>
      </c>
      <c r="J206" s="16" t="s">
        <v>131</v>
      </c>
      <c r="K206" s="17" t="s">
        <v>131</v>
      </c>
      <c r="L206" s="15" t="s">
        <v>157</v>
      </c>
      <c r="M206" s="18">
        <v>2018</v>
      </c>
      <c r="N206" s="19"/>
      <c r="O206" s="17">
        <v>24288</v>
      </c>
      <c r="P206" s="17">
        <v>12545</v>
      </c>
      <c r="Q206" s="15" t="s">
        <v>666</v>
      </c>
    </row>
    <row r="207" spans="1:25" x14ac:dyDescent="0.3">
      <c r="A207" s="13" t="s">
        <v>85</v>
      </c>
      <c r="B207" s="14" t="s">
        <v>117</v>
      </c>
      <c r="C207" s="14" t="s">
        <v>118</v>
      </c>
      <c r="D207" s="14" t="s">
        <v>0</v>
      </c>
      <c r="E207" s="14" t="s">
        <v>659</v>
      </c>
      <c r="F207" s="33" t="s">
        <v>128</v>
      </c>
      <c r="G207" s="14" t="s">
        <v>604</v>
      </c>
      <c r="H207" s="14" t="s">
        <v>135</v>
      </c>
      <c r="I207" s="15">
        <v>0.7</v>
      </c>
      <c r="J207" s="24" t="s">
        <v>131</v>
      </c>
      <c r="K207" s="17" t="s">
        <v>131</v>
      </c>
      <c r="L207" s="15">
        <v>10</v>
      </c>
      <c r="M207" s="18">
        <v>2018</v>
      </c>
      <c r="N207" s="19"/>
      <c r="O207" s="17">
        <v>24774</v>
      </c>
      <c r="P207" s="17">
        <v>12022</v>
      </c>
      <c r="Q207" s="15" t="s">
        <v>666</v>
      </c>
    </row>
    <row r="208" spans="1:25" s="23" customFormat="1" x14ac:dyDescent="0.3">
      <c r="A208" s="23" t="s">
        <v>85</v>
      </c>
      <c r="B208" s="20" t="s">
        <v>117</v>
      </c>
      <c r="C208" s="20" t="s">
        <v>118</v>
      </c>
      <c r="D208" s="20" t="s">
        <v>140</v>
      </c>
      <c r="E208" s="20" t="s">
        <v>605</v>
      </c>
      <c r="F208" s="35" t="s">
        <v>128</v>
      </c>
      <c r="G208" s="20" t="s">
        <v>278</v>
      </c>
      <c r="H208" s="20" t="s">
        <v>142</v>
      </c>
      <c r="I208" s="22">
        <v>5.9</v>
      </c>
      <c r="J208" s="24" t="s">
        <v>131</v>
      </c>
      <c r="K208" s="25">
        <v>1913928</v>
      </c>
      <c r="L208" s="22">
        <v>10</v>
      </c>
      <c r="M208" s="26">
        <v>2018</v>
      </c>
      <c r="N208" s="27" t="s">
        <v>146</v>
      </c>
      <c r="O208" s="25">
        <f>4+1369</f>
        <v>1373</v>
      </c>
      <c r="P208" s="25">
        <f>5+1534</f>
        <v>1539</v>
      </c>
      <c r="Q208" s="22" t="s">
        <v>665</v>
      </c>
      <c r="R208" s="22" t="s">
        <v>84</v>
      </c>
      <c r="S208" s="22"/>
      <c r="T208" s="22"/>
      <c r="U208" s="22"/>
      <c r="V208" s="22"/>
      <c r="W208" s="22"/>
      <c r="X208" s="22"/>
      <c r="Y208" s="22"/>
    </row>
    <row r="209" spans="1:25" x14ac:dyDescent="0.3">
      <c r="A209" s="13" t="s">
        <v>85</v>
      </c>
      <c r="B209" s="14" t="s">
        <v>117</v>
      </c>
      <c r="C209" s="14" t="s">
        <v>118</v>
      </c>
      <c r="D209" s="14" t="s">
        <v>132</v>
      </c>
      <c r="E209" s="14" t="s">
        <v>606</v>
      </c>
      <c r="F209" s="33" t="s">
        <v>128</v>
      </c>
      <c r="G209" s="14" t="s">
        <v>607</v>
      </c>
      <c r="H209" s="14" t="s">
        <v>142</v>
      </c>
      <c r="I209" s="15">
        <v>2.5</v>
      </c>
      <c r="J209" s="16" t="s">
        <v>131</v>
      </c>
      <c r="K209" s="17" t="s">
        <v>131</v>
      </c>
      <c r="L209" s="15">
        <v>5</v>
      </c>
      <c r="M209" s="18">
        <v>2018</v>
      </c>
      <c r="N209" s="19"/>
      <c r="O209" s="17">
        <v>334</v>
      </c>
      <c r="P209" s="17">
        <v>391</v>
      </c>
      <c r="Q209" s="15" t="s">
        <v>665</v>
      </c>
    </row>
    <row r="210" spans="1:25" x14ac:dyDescent="0.3">
      <c r="A210" s="13" t="s">
        <v>85</v>
      </c>
      <c r="B210" s="14" t="s">
        <v>117</v>
      </c>
      <c r="C210" s="14" t="s">
        <v>118</v>
      </c>
      <c r="D210" s="14" t="s">
        <v>140</v>
      </c>
      <c r="E210" s="14" t="s">
        <v>610</v>
      </c>
      <c r="F210" s="33" t="s">
        <v>128</v>
      </c>
      <c r="G210" s="14" t="s">
        <v>228</v>
      </c>
      <c r="H210" s="14" t="s">
        <v>135</v>
      </c>
      <c r="I210" s="15">
        <v>4.71</v>
      </c>
      <c r="J210" s="16" t="s">
        <v>131</v>
      </c>
      <c r="K210" s="17">
        <v>7585000</v>
      </c>
      <c r="L210" s="15">
        <v>5</v>
      </c>
      <c r="M210" s="18">
        <v>2018</v>
      </c>
      <c r="N210" s="19"/>
      <c r="O210" s="17">
        <v>7180</v>
      </c>
      <c r="P210" s="17">
        <v>4089</v>
      </c>
      <c r="Q210" s="15" t="s">
        <v>666</v>
      </c>
    </row>
    <row r="211" spans="1:25" x14ac:dyDescent="0.3">
      <c r="A211" s="13" t="s">
        <v>85</v>
      </c>
      <c r="B211" s="14" t="s">
        <v>117</v>
      </c>
      <c r="C211" s="14" t="s">
        <v>118</v>
      </c>
      <c r="D211" s="14" t="s">
        <v>176</v>
      </c>
      <c r="E211" s="14" t="s">
        <v>608</v>
      </c>
      <c r="F211" s="33" t="s">
        <v>172</v>
      </c>
      <c r="G211" s="14" t="s">
        <v>609</v>
      </c>
      <c r="H211" s="14" t="s">
        <v>131</v>
      </c>
      <c r="I211" s="15" t="s">
        <v>131</v>
      </c>
      <c r="J211" s="16" t="s">
        <v>131</v>
      </c>
      <c r="K211" s="17" t="s">
        <v>131</v>
      </c>
      <c r="L211" s="15" t="s">
        <v>131</v>
      </c>
      <c r="M211" s="18" t="s">
        <v>131</v>
      </c>
      <c r="N211" s="19"/>
      <c r="O211" s="17">
        <v>162</v>
      </c>
      <c r="P211" s="17">
        <v>41</v>
      </c>
      <c r="Q211" s="15" t="s">
        <v>666</v>
      </c>
    </row>
    <row r="212" spans="1:25" x14ac:dyDescent="0.3">
      <c r="A212" s="13" t="s">
        <v>85</v>
      </c>
      <c r="B212" s="14" t="s">
        <v>117</v>
      </c>
      <c r="C212" s="14" t="s">
        <v>118</v>
      </c>
      <c r="D212" s="14" t="s">
        <v>153</v>
      </c>
      <c r="E212" s="14" t="s">
        <v>611</v>
      </c>
      <c r="F212" s="33" t="s">
        <v>172</v>
      </c>
      <c r="G212" s="14" t="s">
        <v>612</v>
      </c>
      <c r="H212" s="14" t="s">
        <v>131</v>
      </c>
      <c r="I212" s="15" t="s">
        <v>131</v>
      </c>
      <c r="J212" s="16" t="s">
        <v>131</v>
      </c>
      <c r="K212" s="17" t="s">
        <v>131</v>
      </c>
      <c r="L212" s="15" t="s">
        <v>131</v>
      </c>
      <c r="M212" s="18" t="s">
        <v>131</v>
      </c>
      <c r="N212" s="19"/>
      <c r="O212" s="17">
        <v>1456</v>
      </c>
      <c r="P212" s="17">
        <v>779</v>
      </c>
      <c r="Q212" s="15" t="s">
        <v>666</v>
      </c>
    </row>
    <row r="213" spans="1:25" x14ac:dyDescent="0.3">
      <c r="A213" s="13" t="s">
        <v>85</v>
      </c>
      <c r="B213" s="14" t="s">
        <v>117</v>
      </c>
      <c r="C213" s="14" t="s">
        <v>118</v>
      </c>
      <c r="D213" s="14" t="s">
        <v>153</v>
      </c>
      <c r="E213" s="14" t="s">
        <v>611</v>
      </c>
      <c r="F213" s="33" t="s">
        <v>172</v>
      </c>
      <c r="G213" s="14" t="s">
        <v>613</v>
      </c>
      <c r="H213" s="14" t="s">
        <v>131</v>
      </c>
      <c r="I213" s="15" t="s">
        <v>131</v>
      </c>
      <c r="J213" s="16" t="s">
        <v>131</v>
      </c>
      <c r="K213" s="17" t="s">
        <v>131</v>
      </c>
      <c r="L213" s="15" t="s">
        <v>131</v>
      </c>
      <c r="M213" s="18" t="s">
        <v>131</v>
      </c>
      <c r="N213" s="19"/>
      <c r="O213" s="17">
        <v>1501</v>
      </c>
      <c r="P213" s="17">
        <v>701</v>
      </c>
      <c r="Q213" s="15" t="s">
        <v>666</v>
      </c>
    </row>
    <row r="214" spans="1:25" x14ac:dyDescent="0.3">
      <c r="A214" s="13" t="s">
        <v>93</v>
      </c>
      <c r="B214" s="14" t="s">
        <v>119</v>
      </c>
      <c r="C214" s="14" t="s">
        <v>120</v>
      </c>
      <c r="D214" s="14" t="s">
        <v>176</v>
      </c>
      <c r="E214" s="14" t="s">
        <v>568</v>
      </c>
      <c r="F214" s="33" t="s">
        <v>128</v>
      </c>
      <c r="G214" s="14" t="s">
        <v>569</v>
      </c>
      <c r="H214" s="14" t="s">
        <v>142</v>
      </c>
      <c r="I214" s="15">
        <v>3.3</v>
      </c>
      <c r="J214" s="16" t="s">
        <v>131</v>
      </c>
      <c r="K214" s="17" t="s">
        <v>131</v>
      </c>
      <c r="L214" s="15">
        <v>5</v>
      </c>
      <c r="M214" s="18">
        <v>2018</v>
      </c>
      <c r="N214" s="19"/>
      <c r="O214" s="17">
        <v>72</v>
      </c>
      <c r="P214" s="17">
        <v>48</v>
      </c>
      <c r="Q214" s="15" t="s">
        <v>666</v>
      </c>
    </row>
    <row r="215" spans="1:25" x14ac:dyDescent="0.3">
      <c r="A215" s="13" t="s">
        <v>93</v>
      </c>
      <c r="B215" s="14" t="s">
        <v>119</v>
      </c>
      <c r="C215" s="14" t="s">
        <v>120</v>
      </c>
      <c r="D215" s="14" t="s">
        <v>176</v>
      </c>
      <c r="E215" s="14" t="s">
        <v>570</v>
      </c>
      <c r="F215" s="33" t="s">
        <v>162</v>
      </c>
      <c r="G215" s="14" t="s">
        <v>652</v>
      </c>
      <c r="H215" s="14" t="s">
        <v>131</v>
      </c>
      <c r="I215" s="15" t="s">
        <v>131</v>
      </c>
      <c r="J215" s="16" t="s">
        <v>131</v>
      </c>
      <c r="K215" s="17" t="s">
        <v>131</v>
      </c>
      <c r="L215" s="15" t="s">
        <v>131</v>
      </c>
      <c r="M215" s="18" t="s">
        <v>131</v>
      </c>
      <c r="N215" s="19"/>
      <c r="O215" s="17">
        <v>42</v>
      </c>
      <c r="P215" s="17">
        <v>19</v>
      </c>
      <c r="Q215" s="15" t="s">
        <v>666</v>
      </c>
    </row>
    <row r="216" spans="1:25" x14ac:dyDescent="0.3">
      <c r="A216" s="13" t="s">
        <v>93</v>
      </c>
      <c r="B216" s="14" t="s">
        <v>119</v>
      </c>
      <c r="C216" s="14" t="s">
        <v>120</v>
      </c>
      <c r="D216" s="14" t="s">
        <v>176</v>
      </c>
      <c r="E216" s="14" t="s">
        <v>570</v>
      </c>
      <c r="F216" s="33" t="s">
        <v>162</v>
      </c>
      <c r="G216" s="14" t="s">
        <v>653</v>
      </c>
      <c r="H216" s="14" t="s">
        <v>131</v>
      </c>
      <c r="I216" s="15" t="s">
        <v>131</v>
      </c>
      <c r="J216" s="16" t="s">
        <v>131</v>
      </c>
      <c r="K216" s="17" t="s">
        <v>131</v>
      </c>
      <c r="L216" s="15" t="s">
        <v>131</v>
      </c>
      <c r="M216" s="18" t="s">
        <v>131</v>
      </c>
      <c r="N216" s="19"/>
      <c r="O216" s="17">
        <v>41</v>
      </c>
      <c r="P216" s="17">
        <v>20</v>
      </c>
      <c r="Q216" s="15" t="s">
        <v>666</v>
      </c>
    </row>
    <row r="217" spans="1:25" x14ac:dyDescent="0.3">
      <c r="A217" s="13" t="s">
        <v>93</v>
      </c>
      <c r="B217" s="14" t="s">
        <v>119</v>
      </c>
      <c r="C217" s="14" t="s">
        <v>120</v>
      </c>
      <c r="D217" s="14" t="s">
        <v>176</v>
      </c>
      <c r="E217" s="14" t="s">
        <v>570</v>
      </c>
      <c r="F217" s="33" t="s">
        <v>162</v>
      </c>
      <c r="G217" s="14" t="s">
        <v>654</v>
      </c>
      <c r="H217" s="14" t="s">
        <v>131</v>
      </c>
      <c r="I217" s="15" t="s">
        <v>131</v>
      </c>
      <c r="J217" s="16" t="s">
        <v>131</v>
      </c>
      <c r="K217" s="17" t="s">
        <v>131</v>
      </c>
      <c r="L217" s="15" t="s">
        <v>131</v>
      </c>
      <c r="M217" s="18" t="s">
        <v>131</v>
      </c>
      <c r="N217" s="19"/>
      <c r="O217" s="17">
        <v>39</v>
      </c>
      <c r="P217" s="17">
        <v>21</v>
      </c>
      <c r="Q217" s="15" t="s">
        <v>666</v>
      </c>
    </row>
    <row r="218" spans="1:25" x14ac:dyDescent="0.3">
      <c r="A218" s="13" t="s">
        <v>93</v>
      </c>
      <c r="B218" s="14" t="s">
        <v>119</v>
      </c>
      <c r="C218" s="14" t="s">
        <v>120</v>
      </c>
      <c r="D218" s="14" t="s">
        <v>176</v>
      </c>
      <c r="E218" s="14" t="s">
        <v>570</v>
      </c>
      <c r="F218" s="33" t="s">
        <v>162</v>
      </c>
      <c r="G218" s="14" t="s">
        <v>655</v>
      </c>
      <c r="H218" s="14" t="s">
        <v>131</v>
      </c>
      <c r="I218" s="15" t="s">
        <v>131</v>
      </c>
      <c r="J218" s="16" t="s">
        <v>131</v>
      </c>
      <c r="K218" s="17" t="s">
        <v>131</v>
      </c>
      <c r="L218" s="15" t="s">
        <v>131</v>
      </c>
      <c r="M218" s="18" t="s">
        <v>131</v>
      </c>
      <c r="N218" s="19"/>
      <c r="O218" s="17">
        <v>39</v>
      </c>
      <c r="P218" s="17">
        <v>21</v>
      </c>
      <c r="Q218" s="15" t="s">
        <v>666</v>
      </c>
    </row>
    <row r="219" spans="1:25" x14ac:dyDescent="0.3">
      <c r="A219" s="13" t="s">
        <v>93</v>
      </c>
      <c r="B219" s="14" t="s">
        <v>119</v>
      </c>
      <c r="C219" s="14" t="s">
        <v>120</v>
      </c>
      <c r="D219" s="14" t="s">
        <v>176</v>
      </c>
      <c r="E219" s="14" t="s">
        <v>570</v>
      </c>
      <c r="F219" s="33" t="s">
        <v>162</v>
      </c>
      <c r="G219" s="14" t="s">
        <v>571</v>
      </c>
      <c r="H219" s="14" t="s">
        <v>131</v>
      </c>
      <c r="I219" s="15" t="s">
        <v>131</v>
      </c>
      <c r="J219" s="16" t="s">
        <v>131</v>
      </c>
      <c r="K219" s="17" t="s">
        <v>131</v>
      </c>
      <c r="L219" s="15" t="s">
        <v>131</v>
      </c>
      <c r="M219" s="18" t="s">
        <v>131</v>
      </c>
      <c r="N219" s="19"/>
      <c r="O219" s="17">
        <v>36</v>
      </c>
      <c r="P219" s="17">
        <v>25</v>
      </c>
      <c r="Q219" s="15" t="s">
        <v>666</v>
      </c>
    </row>
    <row r="220" spans="1:25" s="23" customFormat="1" x14ac:dyDescent="0.3">
      <c r="A220" s="23" t="s">
        <v>67</v>
      </c>
      <c r="B220" s="20" t="s">
        <v>121</v>
      </c>
      <c r="C220" s="20" t="s">
        <v>77</v>
      </c>
      <c r="D220" s="20" t="s">
        <v>140</v>
      </c>
      <c r="E220" s="20" t="s">
        <v>168</v>
      </c>
      <c r="F220" s="35" t="s">
        <v>148</v>
      </c>
      <c r="G220" s="20" t="s">
        <v>169</v>
      </c>
      <c r="H220" s="20" t="s">
        <v>131</v>
      </c>
      <c r="I220" s="22" t="s">
        <v>131</v>
      </c>
      <c r="J220" s="37">
        <v>5.0000000000000001E-3</v>
      </c>
      <c r="K220" s="25">
        <v>15500000</v>
      </c>
      <c r="L220" s="22" t="s">
        <v>170</v>
      </c>
      <c r="M220" s="38">
        <v>43466</v>
      </c>
      <c r="N220" s="27" t="s">
        <v>146</v>
      </c>
      <c r="O220" s="25">
        <f>4+57+1383</f>
        <v>1444</v>
      </c>
      <c r="P220" s="25">
        <f>5+76+1426</f>
        <v>1507</v>
      </c>
      <c r="Q220" s="22" t="s">
        <v>665</v>
      </c>
      <c r="R220" s="22" t="s">
        <v>70</v>
      </c>
      <c r="S220" s="22" t="s">
        <v>31</v>
      </c>
      <c r="T220" s="22"/>
      <c r="U220" s="22"/>
      <c r="V220" s="22"/>
      <c r="W220" s="22"/>
      <c r="X220" s="22"/>
      <c r="Y220" s="22"/>
    </row>
    <row r="221" spans="1:25" s="23" customFormat="1" x14ac:dyDescent="0.3">
      <c r="A221" s="23" t="s">
        <v>67</v>
      </c>
      <c r="B221" s="20" t="s">
        <v>121</v>
      </c>
      <c r="C221" s="20" t="s">
        <v>77</v>
      </c>
      <c r="D221" s="20" t="s">
        <v>140</v>
      </c>
      <c r="E221" s="20" t="s">
        <v>165</v>
      </c>
      <c r="F221" s="35" t="s">
        <v>128</v>
      </c>
      <c r="G221" s="20" t="s">
        <v>166</v>
      </c>
      <c r="H221" s="20" t="s">
        <v>135</v>
      </c>
      <c r="I221" s="22">
        <v>6.9</v>
      </c>
      <c r="J221" s="24" t="s">
        <v>131</v>
      </c>
      <c r="K221" s="25">
        <v>2200000</v>
      </c>
      <c r="L221" s="22">
        <v>5</v>
      </c>
      <c r="M221" s="26">
        <v>2019</v>
      </c>
      <c r="N221" s="27" t="s">
        <v>146</v>
      </c>
      <c r="O221" s="25">
        <f>3+880</f>
        <v>883</v>
      </c>
      <c r="P221" s="25">
        <f>8+895</f>
        <v>903</v>
      </c>
      <c r="Q221" s="22" t="s">
        <v>665</v>
      </c>
      <c r="R221" s="22" t="s">
        <v>70</v>
      </c>
      <c r="S221" s="22"/>
      <c r="T221" s="22"/>
      <c r="U221" s="22"/>
      <c r="V221" s="22"/>
      <c r="W221" s="22"/>
      <c r="X221" s="22"/>
      <c r="Y221" s="22"/>
    </row>
    <row r="222" spans="1:25" x14ac:dyDescent="0.3">
      <c r="A222" s="13" t="s">
        <v>67</v>
      </c>
      <c r="B222" s="14" t="s">
        <v>121</v>
      </c>
      <c r="C222" s="14" t="s">
        <v>77</v>
      </c>
      <c r="D222" s="14" t="s">
        <v>132</v>
      </c>
      <c r="E222" s="14" t="s">
        <v>53</v>
      </c>
      <c r="F222" s="33" t="s">
        <v>128</v>
      </c>
      <c r="G222" s="14" t="s">
        <v>134</v>
      </c>
      <c r="H222" s="14" t="s">
        <v>135</v>
      </c>
      <c r="I222" s="15">
        <v>2.06</v>
      </c>
      <c r="J222" s="16" t="s">
        <v>131</v>
      </c>
      <c r="K222" s="17" t="s">
        <v>131</v>
      </c>
      <c r="L222" s="15">
        <v>5</v>
      </c>
      <c r="M222" s="18">
        <v>2018</v>
      </c>
      <c r="N222" s="19"/>
      <c r="O222" s="17">
        <v>354</v>
      </c>
      <c r="P222" s="17">
        <v>176</v>
      </c>
      <c r="Q222" s="15" t="s">
        <v>666</v>
      </c>
    </row>
    <row r="223" spans="1:25" x14ac:dyDescent="0.3">
      <c r="A223" s="13" t="s">
        <v>67</v>
      </c>
      <c r="B223" s="14" t="s">
        <v>121</v>
      </c>
      <c r="C223" s="14" t="s">
        <v>77</v>
      </c>
      <c r="D223" s="14" t="s">
        <v>132</v>
      </c>
      <c r="E223" s="14" t="s">
        <v>53</v>
      </c>
      <c r="F223" s="33" t="s">
        <v>128</v>
      </c>
      <c r="G223" s="14" t="s">
        <v>361</v>
      </c>
      <c r="H223" s="14" t="s">
        <v>135</v>
      </c>
      <c r="I223" s="15">
        <v>3</v>
      </c>
      <c r="J223" s="16" t="s">
        <v>131</v>
      </c>
      <c r="K223" s="17" t="s">
        <v>131</v>
      </c>
      <c r="L223" s="15">
        <v>5</v>
      </c>
      <c r="M223" s="18">
        <v>2018</v>
      </c>
      <c r="N223" s="19"/>
      <c r="O223" s="17">
        <v>391</v>
      </c>
      <c r="P223" s="17">
        <v>141</v>
      </c>
      <c r="Q223" s="15" t="s">
        <v>666</v>
      </c>
    </row>
    <row r="224" spans="1:25" x14ac:dyDescent="0.3">
      <c r="A224" s="13" t="s">
        <v>67</v>
      </c>
      <c r="B224" s="14" t="s">
        <v>121</v>
      </c>
      <c r="C224" s="14" t="s">
        <v>77</v>
      </c>
      <c r="D224" s="14" t="s">
        <v>140</v>
      </c>
      <c r="E224" s="14" t="s">
        <v>403</v>
      </c>
      <c r="F224" s="33" t="s">
        <v>128</v>
      </c>
      <c r="G224" s="14" t="s">
        <v>166</v>
      </c>
      <c r="H224" s="14" t="s">
        <v>135</v>
      </c>
      <c r="I224" s="15">
        <v>7</v>
      </c>
      <c r="J224" s="16" t="s">
        <v>131</v>
      </c>
      <c r="K224" s="17">
        <v>5901000</v>
      </c>
      <c r="L224" s="15">
        <v>10</v>
      </c>
      <c r="M224" s="18">
        <v>2019</v>
      </c>
      <c r="N224" s="19"/>
      <c r="O224" s="17">
        <v>3628</v>
      </c>
      <c r="P224" s="17">
        <v>2445</v>
      </c>
      <c r="Q224" s="15" t="s">
        <v>666</v>
      </c>
    </row>
    <row r="225" spans="1:25" x14ac:dyDescent="0.3">
      <c r="A225" s="13" t="s">
        <v>67</v>
      </c>
      <c r="B225" s="14" t="s">
        <v>121</v>
      </c>
      <c r="C225" s="14" t="s">
        <v>77</v>
      </c>
      <c r="D225" s="14" t="s">
        <v>132</v>
      </c>
      <c r="E225" s="14" t="s">
        <v>404</v>
      </c>
      <c r="F225" s="33" t="s">
        <v>128</v>
      </c>
      <c r="G225" s="14" t="s">
        <v>134</v>
      </c>
      <c r="H225" s="14" t="s">
        <v>135</v>
      </c>
      <c r="I225" s="15">
        <v>1.5</v>
      </c>
      <c r="J225" s="16" t="s">
        <v>131</v>
      </c>
      <c r="K225" s="17" t="s">
        <v>131</v>
      </c>
      <c r="L225" s="15">
        <v>5</v>
      </c>
      <c r="M225" s="18">
        <v>2018</v>
      </c>
      <c r="N225" s="19"/>
      <c r="O225" s="17">
        <v>868</v>
      </c>
      <c r="P225" s="17">
        <v>370</v>
      </c>
      <c r="Q225" s="15" t="s">
        <v>666</v>
      </c>
    </row>
    <row r="226" spans="1:25" x14ac:dyDescent="0.3">
      <c r="A226" s="13" t="s">
        <v>67</v>
      </c>
      <c r="B226" s="14" t="s">
        <v>121</v>
      </c>
      <c r="C226" s="14" t="s">
        <v>77</v>
      </c>
      <c r="D226" s="14" t="s">
        <v>132</v>
      </c>
      <c r="E226" s="14" t="s">
        <v>405</v>
      </c>
      <c r="F226" s="33" t="s">
        <v>128</v>
      </c>
      <c r="G226" s="14" t="s">
        <v>134</v>
      </c>
      <c r="H226" s="14" t="s">
        <v>139</v>
      </c>
      <c r="I226" s="15">
        <v>1.5</v>
      </c>
      <c r="J226" s="16" t="s">
        <v>131</v>
      </c>
      <c r="K226" s="17" t="s">
        <v>131</v>
      </c>
      <c r="L226" s="15">
        <v>5</v>
      </c>
      <c r="M226" s="18">
        <v>2018</v>
      </c>
      <c r="N226" s="19"/>
      <c r="O226" s="17">
        <v>715</v>
      </c>
      <c r="P226" s="17">
        <v>500</v>
      </c>
      <c r="Q226" s="15" t="s">
        <v>666</v>
      </c>
    </row>
    <row r="227" spans="1:25" x14ac:dyDescent="0.3">
      <c r="A227" s="13" t="s">
        <v>67</v>
      </c>
      <c r="B227" s="14" t="s">
        <v>121</v>
      </c>
      <c r="C227" s="14" t="s">
        <v>77</v>
      </c>
      <c r="D227" s="14" t="s">
        <v>132</v>
      </c>
      <c r="E227" s="14" t="s">
        <v>45</v>
      </c>
      <c r="F227" s="33" t="s">
        <v>128</v>
      </c>
      <c r="G227" s="14" t="s">
        <v>268</v>
      </c>
      <c r="H227" s="14" t="s">
        <v>139</v>
      </c>
      <c r="I227" s="15">
        <v>1.75</v>
      </c>
      <c r="J227" s="16" t="s">
        <v>131</v>
      </c>
      <c r="K227" s="17" t="s">
        <v>131</v>
      </c>
      <c r="L227" s="15">
        <v>5</v>
      </c>
      <c r="M227" s="18">
        <v>2018</v>
      </c>
      <c r="N227" s="19"/>
      <c r="O227" s="17">
        <v>260</v>
      </c>
      <c r="P227" s="17">
        <v>162</v>
      </c>
      <c r="Q227" s="15" t="s">
        <v>666</v>
      </c>
    </row>
    <row r="228" spans="1:25" x14ac:dyDescent="0.3">
      <c r="A228" s="13" t="s">
        <v>67</v>
      </c>
      <c r="B228" s="14" t="s">
        <v>121</v>
      </c>
      <c r="C228" s="14" t="s">
        <v>77</v>
      </c>
      <c r="D228" s="14" t="s">
        <v>176</v>
      </c>
      <c r="E228" s="14" t="s">
        <v>406</v>
      </c>
      <c r="F228" s="33" t="s">
        <v>172</v>
      </c>
      <c r="G228" s="14" t="s">
        <v>407</v>
      </c>
      <c r="H228" s="14" t="s">
        <v>131</v>
      </c>
      <c r="I228" s="15" t="s">
        <v>131</v>
      </c>
      <c r="J228" s="16" t="s">
        <v>131</v>
      </c>
      <c r="K228" s="17" t="s">
        <v>131</v>
      </c>
      <c r="L228" s="15" t="s">
        <v>131</v>
      </c>
      <c r="M228" s="18" t="s">
        <v>131</v>
      </c>
      <c r="N228" s="19"/>
      <c r="O228" s="17">
        <v>17</v>
      </c>
      <c r="P228" s="17">
        <v>209</v>
      </c>
      <c r="Q228" s="15" t="s">
        <v>665</v>
      </c>
    </row>
    <row r="229" spans="1:25" x14ac:dyDescent="0.3">
      <c r="A229" s="13" t="s">
        <v>67</v>
      </c>
      <c r="B229" s="14" t="s">
        <v>121</v>
      </c>
      <c r="C229" s="14" t="s">
        <v>77</v>
      </c>
      <c r="D229" s="14" t="s">
        <v>140</v>
      </c>
      <c r="E229" s="14" t="s">
        <v>167</v>
      </c>
      <c r="F229" s="33" t="s">
        <v>143</v>
      </c>
      <c r="G229" s="14" t="s">
        <v>145</v>
      </c>
      <c r="H229" s="14" t="s">
        <v>142</v>
      </c>
      <c r="I229" s="15" t="s">
        <v>131</v>
      </c>
      <c r="J229" s="16">
        <v>1.2500000000000001E-2</v>
      </c>
      <c r="K229" s="17" t="s">
        <v>131</v>
      </c>
      <c r="L229" s="15">
        <v>5</v>
      </c>
      <c r="M229" s="21">
        <v>43466</v>
      </c>
      <c r="N229" s="19"/>
      <c r="O229" s="17">
        <v>1894</v>
      </c>
      <c r="P229" s="17">
        <v>2253</v>
      </c>
      <c r="Q229" s="15" t="s">
        <v>665</v>
      </c>
    </row>
    <row r="230" spans="1:25" s="23" customFormat="1" x14ac:dyDescent="0.3">
      <c r="A230" s="23" t="s">
        <v>67</v>
      </c>
      <c r="B230" s="20" t="s">
        <v>121</v>
      </c>
      <c r="C230" s="20" t="s">
        <v>77</v>
      </c>
      <c r="D230" s="20" t="s">
        <v>140</v>
      </c>
      <c r="E230" s="20" t="s">
        <v>165</v>
      </c>
      <c r="F230" s="35" t="s">
        <v>143</v>
      </c>
      <c r="G230" s="20" t="s">
        <v>145</v>
      </c>
      <c r="H230" s="20" t="s">
        <v>135</v>
      </c>
      <c r="I230" s="22" t="s">
        <v>131</v>
      </c>
      <c r="J230" s="43">
        <v>0.01</v>
      </c>
      <c r="K230" s="25" t="s">
        <v>131</v>
      </c>
      <c r="L230" s="22">
        <v>5</v>
      </c>
      <c r="M230" s="38">
        <v>43466</v>
      </c>
      <c r="N230" s="27" t="s">
        <v>146</v>
      </c>
      <c r="O230" s="25">
        <f>2+928</f>
        <v>930</v>
      </c>
      <c r="P230" s="25">
        <f>8+847</f>
        <v>855</v>
      </c>
      <c r="Q230" s="22" t="s">
        <v>666</v>
      </c>
      <c r="R230" s="22" t="s">
        <v>70</v>
      </c>
      <c r="S230" s="22"/>
      <c r="T230" s="22"/>
      <c r="U230" s="22"/>
      <c r="V230" s="22"/>
      <c r="W230" s="22"/>
      <c r="X230" s="22"/>
      <c r="Y230" s="22"/>
    </row>
    <row r="231" spans="1:25" s="23" customFormat="1" x14ac:dyDescent="0.3">
      <c r="A231" s="23" t="s">
        <v>67</v>
      </c>
      <c r="B231" s="20" t="s">
        <v>121</v>
      </c>
      <c r="C231" s="20" t="s">
        <v>77</v>
      </c>
      <c r="D231" s="20" t="s">
        <v>132</v>
      </c>
      <c r="E231" s="20" t="s">
        <v>410</v>
      </c>
      <c r="F231" s="35" t="s">
        <v>162</v>
      </c>
      <c r="G231" s="20" t="s">
        <v>163</v>
      </c>
      <c r="H231" s="20" t="s">
        <v>131</v>
      </c>
      <c r="I231" s="22" t="s">
        <v>131</v>
      </c>
      <c r="J231" s="24" t="s">
        <v>131</v>
      </c>
      <c r="K231" s="25" t="s">
        <v>131</v>
      </c>
      <c r="L231" s="22" t="s">
        <v>131</v>
      </c>
      <c r="M231" s="26" t="s">
        <v>131</v>
      </c>
      <c r="N231" s="27"/>
      <c r="O231" s="25">
        <v>189</v>
      </c>
      <c r="P231" s="25">
        <v>105</v>
      </c>
      <c r="Q231" s="22" t="s">
        <v>666</v>
      </c>
      <c r="R231" s="22"/>
      <c r="S231" s="22"/>
      <c r="T231" s="22"/>
      <c r="U231" s="22"/>
      <c r="V231" s="22"/>
      <c r="W231" s="22"/>
      <c r="X231" s="22"/>
      <c r="Y231" s="22"/>
    </row>
    <row r="232" spans="1:25" s="23" customFormat="1" x14ac:dyDescent="0.3">
      <c r="A232" s="23" t="s">
        <v>67</v>
      </c>
      <c r="B232" s="20" t="s">
        <v>121</v>
      </c>
      <c r="C232" s="20" t="s">
        <v>77</v>
      </c>
      <c r="D232" s="20" t="s">
        <v>132</v>
      </c>
      <c r="E232" s="20" t="s">
        <v>410</v>
      </c>
      <c r="F232" s="35" t="s">
        <v>162</v>
      </c>
      <c r="G232" s="20" t="s">
        <v>164</v>
      </c>
      <c r="H232" s="20" t="s">
        <v>131</v>
      </c>
      <c r="I232" s="22" t="s">
        <v>131</v>
      </c>
      <c r="J232" s="24" t="s">
        <v>131</v>
      </c>
      <c r="K232" s="25" t="s">
        <v>131</v>
      </c>
      <c r="L232" s="22" t="s">
        <v>131</v>
      </c>
      <c r="M232" s="26" t="s">
        <v>131</v>
      </c>
      <c r="N232" s="27"/>
      <c r="O232" s="25">
        <v>171</v>
      </c>
      <c r="P232" s="25">
        <v>121</v>
      </c>
      <c r="Q232" s="22" t="s">
        <v>666</v>
      </c>
      <c r="R232" s="22"/>
      <c r="S232" s="22"/>
      <c r="T232" s="22"/>
      <c r="U232" s="22"/>
      <c r="V232" s="22"/>
      <c r="W232" s="22"/>
      <c r="X232" s="22"/>
      <c r="Y232" s="22"/>
    </row>
    <row r="233" spans="1:25" s="23" customFormat="1" x14ac:dyDescent="0.3">
      <c r="A233" s="23" t="s">
        <v>67</v>
      </c>
      <c r="B233" s="20" t="s">
        <v>121</v>
      </c>
      <c r="C233" s="20" t="s">
        <v>77</v>
      </c>
      <c r="D233" s="20" t="s">
        <v>132</v>
      </c>
      <c r="E233" s="20" t="s">
        <v>409</v>
      </c>
      <c r="F233" s="35" t="s">
        <v>162</v>
      </c>
      <c r="G233" s="20" t="s">
        <v>163</v>
      </c>
      <c r="H233" s="20" t="s">
        <v>131</v>
      </c>
      <c r="I233" s="22" t="s">
        <v>131</v>
      </c>
      <c r="J233" s="24" t="s">
        <v>131</v>
      </c>
      <c r="K233" s="25" t="s">
        <v>131</v>
      </c>
      <c r="L233" s="22" t="s">
        <v>131</v>
      </c>
      <c r="M233" s="26" t="s">
        <v>131</v>
      </c>
      <c r="N233" s="27"/>
      <c r="O233" s="25">
        <v>190</v>
      </c>
      <c r="P233" s="25">
        <v>103</v>
      </c>
      <c r="Q233" s="22" t="s">
        <v>666</v>
      </c>
      <c r="R233" s="22"/>
      <c r="S233" s="22"/>
      <c r="T233" s="22"/>
      <c r="U233" s="22"/>
      <c r="V233" s="22"/>
      <c r="W233" s="22"/>
      <c r="X233" s="22"/>
      <c r="Y233" s="22"/>
    </row>
    <row r="234" spans="1:25" s="23" customFormat="1" x14ac:dyDescent="0.3">
      <c r="A234" s="23" t="s">
        <v>67</v>
      </c>
      <c r="B234" s="20" t="s">
        <v>121</v>
      </c>
      <c r="C234" s="20" t="s">
        <v>77</v>
      </c>
      <c r="D234" s="20" t="s">
        <v>132</v>
      </c>
      <c r="E234" s="20" t="s">
        <v>409</v>
      </c>
      <c r="F234" s="35" t="s">
        <v>162</v>
      </c>
      <c r="G234" s="20" t="s">
        <v>164</v>
      </c>
      <c r="H234" s="20" t="s">
        <v>131</v>
      </c>
      <c r="I234" s="22" t="s">
        <v>131</v>
      </c>
      <c r="J234" s="24" t="s">
        <v>131</v>
      </c>
      <c r="K234" s="25" t="s">
        <v>131</v>
      </c>
      <c r="L234" s="22" t="s">
        <v>131</v>
      </c>
      <c r="M234" s="26" t="s">
        <v>131</v>
      </c>
      <c r="N234" s="27"/>
      <c r="O234" s="25">
        <v>168</v>
      </c>
      <c r="P234" s="25">
        <v>123</v>
      </c>
      <c r="Q234" s="22" t="s">
        <v>666</v>
      </c>
      <c r="R234" s="22"/>
      <c r="S234" s="22"/>
      <c r="T234" s="22"/>
      <c r="U234" s="22"/>
      <c r="V234" s="22"/>
      <c r="W234" s="22"/>
      <c r="X234" s="22"/>
      <c r="Y234" s="22"/>
    </row>
    <row r="235" spans="1:25" s="23" customFormat="1" x14ac:dyDescent="0.3">
      <c r="A235" s="23" t="s">
        <v>67</v>
      </c>
      <c r="B235" s="20" t="s">
        <v>121</v>
      </c>
      <c r="C235" s="20" t="s">
        <v>77</v>
      </c>
      <c r="D235" s="20" t="s">
        <v>176</v>
      </c>
      <c r="E235" s="20" t="s">
        <v>411</v>
      </c>
      <c r="F235" s="35" t="s">
        <v>162</v>
      </c>
      <c r="G235" s="20" t="s">
        <v>164</v>
      </c>
      <c r="H235" s="20" t="s">
        <v>131</v>
      </c>
      <c r="I235" s="22" t="s">
        <v>131</v>
      </c>
      <c r="J235" s="24" t="s">
        <v>131</v>
      </c>
      <c r="K235" s="25" t="s">
        <v>131</v>
      </c>
      <c r="L235" s="22" t="s">
        <v>131</v>
      </c>
      <c r="M235" s="26" t="s">
        <v>131</v>
      </c>
      <c r="N235" s="27"/>
      <c r="O235" s="25">
        <v>508</v>
      </c>
      <c r="P235" s="25">
        <v>99</v>
      </c>
      <c r="Q235" s="22" t="s">
        <v>666</v>
      </c>
      <c r="R235" s="22"/>
      <c r="S235" s="22"/>
      <c r="T235" s="22"/>
      <c r="U235" s="22"/>
      <c r="V235" s="22"/>
      <c r="W235" s="22"/>
      <c r="X235" s="22"/>
      <c r="Y235" s="22"/>
    </row>
    <row r="236" spans="1:25" s="23" customFormat="1" x14ac:dyDescent="0.3">
      <c r="A236" s="23" t="s">
        <v>67</v>
      </c>
      <c r="B236" s="20" t="s">
        <v>121</v>
      </c>
      <c r="C236" s="20" t="s">
        <v>77</v>
      </c>
      <c r="D236" s="20" t="s">
        <v>176</v>
      </c>
      <c r="E236" s="20" t="s">
        <v>412</v>
      </c>
      <c r="F236" s="35" t="s">
        <v>162</v>
      </c>
      <c r="G236" s="20" t="s">
        <v>163</v>
      </c>
      <c r="H236" s="20" t="s">
        <v>131</v>
      </c>
      <c r="I236" s="22" t="s">
        <v>131</v>
      </c>
      <c r="J236" s="24" t="s">
        <v>131</v>
      </c>
      <c r="K236" s="25" t="s">
        <v>131</v>
      </c>
      <c r="L236" s="22" t="s">
        <v>131</v>
      </c>
      <c r="M236" s="26" t="s">
        <v>131</v>
      </c>
      <c r="N236" s="27"/>
      <c r="O236" s="25">
        <v>59</v>
      </c>
      <c r="P236" s="25">
        <v>11</v>
      </c>
      <c r="Q236" s="22" t="s">
        <v>666</v>
      </c>
      <c r="R236" s="22"/>
      <c r="S236" s="22"/>
      <c r="T236" s="22"/>
      <c r="U236" s="22"/>
      <c r="V236" s="22"/>
      <c r="W236" s="22"/>
      <c r="X236" s="22"/>
      <c r="Y236" s="22"/>
    </row>
    <row r="237" spans="1:25" s="23" customFormat="1" x14ac:dyDescent="0.3">
      <c r="A237" s="23" t="s">
        <v>67</v>
      </c>
      <c r="B237" s="20" t="s">
        <v>121</v>
      </c>
      <c r="C237" s="20" t="s">
        <v>77</v>
      </c>
      <c r="D237" s="20" t="s">
        <v>176</v>
      </c>
      <c r="E237" s="20" t="s">
        <v>412</v>
      </c>
      <c r="F237" s="35" t="s">
        <v>162</v>
      </c>
      <c r="G237" s="20" t="s">
        <v>164</v>
      </c>
      <c r="H237" s="20" t="s">
        <v>131</v>
      </c>
      <c r="I237" s="22" t="s">
        <v>131</v>
      </c>
      <c r="J237" s="24" t="s">
        <v>131</v>
      </c>
      <c r="K237" s="25" t="s">
        <v>131</v>
      </c>
      <c r="L237" s="22" t="s">
        <v>131</v>
      </c>
      <c r="M237" s="26" t="s">
        <v>131</v>
      </c>
      <c r="N237" s="27"/>
      <c r="O237" s="25">
        <v>55</v>
      </c>
      <c r="P237" s="25">
        <v>15</v>
      </c>
      <c r="Q237" s="22" t="s">
        <v>666</v>
      </c>
      <c r="R237" s="22"/>
      <c r="S237" s="22"/>
      <c r="T237" s="22"/>
      <c r="U237" s="22"/>
      <c r="V237" s="22"/>
      <c r="W237" s="22"/>
      <c r="X237" s="22"/>
      <c r="Y237" s="22"/>
    </row>
    <row r="238" spans="1:25" s="23" customFormat="1" x14ac:dyDescent="0.3">
      <c r="A238" s="23" t="s">
        <v>54</v>
      </c>
      <c r="B238" s="20" t="s">
        <v>115</v>
      </c>
      <c r="C238" s="20" t="s">
        <v>100</v>
      </c>
      <c r="D238" s="20" t="s">
        <v>140</v>
      </c>
      <c r="E238" s="20" t="s">
        <v>269</v>
      </c>
      <c r="F238" s="35" t="s">
        <v>128</v>
      </c>
      <c r="G238" s="20" t="s">
        <v>166</v>
      </c>
      <c r="H238" s="20" t="s">
        <v>135</v>
      </c>
      <c r="I238" s="22">
        <v>6.85</v>
      </c>
      <c r="J238" s="24" t="s">
        <v>131</v>
      </c>
      <c r="K238" s="25">
        <v>2878500</v>
      </c>
      <c r="L238" s="22">
        <v>5</v>
      </c>
      <c r="M238" s="26">
        <v>2019</v>
      </c>
      <c r="N238" s="27" t="s">
        <v>146</v>
      </c>
      <c r="O238" s="25">
        <f>8+1462</f>
        <v>1470</v>
      </c>
      <c r="P238" s="25">
        <f>3+763</f>
        <v>766</v>
      </c>
      <c r="Q238" s="22" t="s">
        <v>666</v>
      </c>
      <c r="R238" s="22" t="s">
        <v>26</v>
      </c>
      <c r="S238" s="22"/>
      <c r="T238" s="22"/>
      <c r="U238" s="22"/>
      <c r="V238" s="22"/>
      <c r="W238" s="22"/>
      <c r="X238" s="22"/>
      <c r="Y238" s="22"/>
    </row>
    <row r="239" spans="1:25" x14ac:dyDescent="0.3">
      <c r="A239" s="13" t="s">
        <v>54</v>
      </c>
      <c r="B239" s="14" t="s">
        <v>115</v>
      </c>
      <c r="C239" s="14" t="s">
        <v>100</v>
      </c>
      <c r="D239" s="14" t="s">
        <v>132</v>
      </c>
      <c r="E239" s="14" t="s">
        <v>34</v>
      </c>
      <c r="F239" s="33" t="s">
        <v>128</v>
      </c>
      <c r="G239" s="14" t="s">
        <v>572</v>
      </c>
      <c r="H239" s="14" t="s">
        <v>135</v>
      </c>
      <c r="I239" s="15">
        <v>0.5</v>
      </c>
      <c r="J239" s="16" t="s">
        <v>131</v>
      </c>
      <c r="K239" s="17" t="s">
        <v>131</v>
      </c>
      <c r="L239" s="15">
        <v>5</v>
      </c>
      <c r="M239" s="18">
        <v>2018</v>
      </c>
      <c r="N239" s="19"/>
      <c r="O239" s="17">
        <v>410</v>
      </c>
      <c r="P239" s="17">
        <v>204</v>
      </c>
      <c r="Q239" s="15" t="s">
        <v>666</v>
      </c>
    </row>
    <row r="240" spans="1:25" s="23" customFormat="1" x14ac:dyDescent="0.3">
      <c r="A240" s="23" t="s">
        <v>54</v>
      </c>
      <c r="B240" s="20" t="s">
        <v>115</v>
      </c>
      <c r="C240" s="20" t="s">
        <v>100</v>
      </c>
      <c r="D240" s="20" t="s">
        <v>140</v>
      </c>
      <c r="E240" s="20" t="s">
        <v>270</v>
      </c>
      <c r="F240" s="35" t="s">
        <v>128</v>
      </c>
      <c r="G240" s="20" t="s">
        <v>271</v>
      </c>
      <c r="H240" s="20" t="s">
        <v>142</v>
      </c>
      <c r="I240" s="22">
        <v>0.6</v>
      </c>
      <c r="J240" s="24" t="s">
        <v>131</v>
      </c>
      <c r="K240" s="25" t="s">
        <v>131</v>
      </c>
      <c r="L240" s="22" t="s">
        <v>157</v>
      </c>
      <c r="M240" s="26">
        <v>2018</v>
      </c>
      <c r="N240" s="27" t="s">
        <v>146</v>
      </c>
      <c r="O240" s="25">
        <f>3820+0+308+3250+1621+7+2+2330+7</f>
        <v>11345</v>
      </c>
      <c r="P240" s="25">
        <f>3105+0+287+4055+1112+6+4+2022+3</f>
        <v>10594</v>
      </c>
      <c r="Q240" s="22" t="s">
        <v>666</v>
      </c>
      <c r="R240" s="22" t="s">
        <v>24</v>
      </c>
      <c r="S240" s="22" t="s">
        <v>26</v>
      </c>
      <c r="T240" s="22" t="s">
        <v>51</v>
      </c>
      <c r="U240" s="22" t="s">
        <v>27</v>
      </c>
      <c r="V240" s="22" t="s">
        <v>53</v>
      </c>
      <c r="W240" s="22" t="s">
        <v>41</v>
      </c>
      <c r="X240" s="22" t="s">
        <v>55</v>
      </c>
      <c r="Y240" s="22" t="s">
        <v>89</v>
      </c>
    </row>
    <row r="241" spans="1:25" s="23" customFormat="1" x14ac:dyDescent="0.3">
      <c r="A241" s="23" t="s">
        <v>54</v>
      </c>
      <c r="B241" s="20" t="s">
        <v>115</v>
      </c>
      <c r="C241" s="20" t="s">
        <v>100</v>
      </c>
      <c r="D241" s="20" t="s">
        <v>214</v>
      </c>
      <c r="E241" s="20" t="s">
        <v>641</v>
      </c>
      <c r="F241" s="35" t="s">
        <v>128</v>
      </c>
      <c r="G241" s="20" t="s">
        <v>159</v>
      </c>
      <c r="H241" s="20" t="s">
        <v>135</v>
      </c>
      <c r="I241" s="22">
        <v>1.6</v>
      </c>
      <c r="J241" s="24" t="s">
        <v>131</v>
      </c>
      <c r="K241" s="25" t="s">
        <v>131</v>
      </c>
      <c r="L241" s="22">
        <v>5</v>
      </c>
      <c r="M241" s="26">
        <v>2018</v>
      </c>
      <c r="N241" s="27"/>
      <c r="O241" s="25">
        <v>1</v>
      </c>
      <c r="P241" s="25">
        <v>2</v>
      </c>
      <c r="Q241" s="22" t="s">
        <v>665</v>
      </c>
      <c r="R241" s="22"/>
      <c r="S241" s="22"/>
      <c r="T241" s="22"/>
      <c r="U241" s="22"/>
      <c r="V241" s="22"/>
      <c r="W241" s="22"/>
      <c r="X241" s="22"/>
      <c r="Y241" s="22"/>
    </row>
    <row r="242" spans="1:25" s="23" customFormat="1" x14ac:dyDescent="0.3">
      <c r="A242" s="13" t="s">
        <v>54</v>
      </c>
      <c r="B242" s="14" t="s">
        <v>115</v>
      </c>
      <c r="C242" s="14" t="s">
        <v>100</v>
      </c>
      <c r="D242" s="14" t="s">
        <v>132</v>
      </c>
      <c r="E242" s="14" t="s">
        <v>29</v>
      </c>
      <c r="F242" s="33" t="s">
        <v>162</v>
      </c>
      <c r="G242" s="14" t="s">
        <v>163</v>
      </c>
      <c r="H242" s="14" t="s">
        <v>131</v>
      </c>
      <c r="I242" s="15" t="s">
        <v>131</v>
      </c>
      <c r="J242" s="16" t="s">
        <v>131</v>
      </c>
      <c r="K242" s="17" t="s">
        <v>131</v>
      </c>
      <c r="L242" s="15" t="s">
        <v>131</v>
      </c>
      <c r="M242" s="18" t="s">
        <v>131</v>
      </c>
      <c r="N242" s="19"/>
      <c r="O242" s="17">
        <v>257</v>
      </c>
      <c r="P242" s="17">
        <v>74</v>
      </c>
      <c r="Q242" s="15" t="s">
        <v>666</v>
      </c>
      <c r="R242" s="15"/>
      <c r="S242" s="15"/>
      <c r="T242" s="15"/>
      <c r="U242" s="15"/>
      <c r="V242" s="15"/>
      <c r="W242" s="15"/>
      <c r="X242" s="15"/>
      <c r="Y242" s="15"/>
    </row>
    <row r="243" spans="1:25" x14ac:dyDescent="0.3">
      <c r="A243" s="13" t="s">
        <v>54</v>
      </c>
      <c r="B243" s="14" t="s">
        <v>115</v>
      </c>
      <c r="C243" s="14" t="s">
        <v>100</v>
      </c>
      <c r="D243" s="14" t="s">
        <v>132</v>
      </c>
      <c r="E243" s="14" t="s">
        <v>29</v>
      </c>
      <c r="F243" s="33" t="s">
        <v>162</v>
      </c>
      <c r="G243" s="14" t="s">
        <v>164</v>
      </c>
      <c r="H243" s="14" t="s">
        <v>131</v>
      </c>
      <c r="I243" s="15" t="s">
        <v>131</v>
      </c>
      <c r="J243" s="16" t="s">
        <v>131</v>
      </c>
      <c r="K243" s="17" t="s">
        <v>131</v>
      </c>
      <c r="L243" s="15" t="s">
        <v>131</v>
      </c>
      <c r="M243" s="18" t="s">
        <v>131</v>
      </c>
      <c r="N243" s="19"/>
      <c r="O243" s="17">
        <v>249</v>
      </c>
      <c r="P243" s="17">
        <v>85</v>
      </c>
      <c r="Q243" s="15" t="s">
        <v>666</v>
      </c>
    </row>
    <row r="244" spans="1:25" x14ac:dyDescent="0.3">
      <c r="A244" s="13" t="s">
        <v>65</v>
      </c>
      <c r="B244" s="14" t="s">
        <v>117</v>
      </c>
      <c r="C244" s="14" t="s">
        <v>118</v>
      </c>
      <c r="D244" s="14" t="s">
        <v>212</v>
      </c>
      <c r="E244" s="14" t="s">
        <v>249</v>
      </c>
      <c r="F244" s="33" t="s">
        <v>128</v>
      </c>
      <c r="G244" s="14" t="s">
        <v>642</v>
      </c>
      <c r="H244" s="14" t="s">
        <v>135</v>
      </c>
      <c r="I244" s="15">
        <v>0.6</v>
      </c>
      <c r="J244" s="24" t="s">
        <v>131</v>
      </c>
      <c r="K244" s="17" t="s">
        <v>131</v>
      </c>
      <c r="L244" s="15">
        <v>5</v>
      </c>
      <c r="M244" s="18">
        <v>2018</v>
      </c>
      <c r="N244" s="19"/>
      <c r="O244" s="17">
        <v>30608</v>
      </c>
      <c r="P244" s="17">
        <v>10510</v>
      </c>
      <c r="Q244" s="15" t="s">
        <v>666</v>
      </c>
    </row>
    <row r="245" spans="1:25" x14ac:dyDescent="0.3">
      <c r="A245" s="13" t="s">
        <v>65</v>
      </c>
      <c r="B245" s="14" t="s">
        <v>117</v>
      </c>
      <c r="C245" s="14" t="s">
        <v>118</v>
      </c>
      <c r="D245" s="14" t="s">
        <v>212</v>
      </c>
      <c r="E245" s="14" t="s">
        <v>589</v>
      </c>
      <c r="F245" s="33" t="s">
        <v>128</v>
      </c>
      <c r="G245" s="14" t="s">
        <v>248</v>
      </c>
      <c r="H245" s="14" t="s">
        <v>135</v>
      </c>
      <c r="I245" s="15">
        <v>1.6875</v>
      </c>
      <c r="J245" s="24" t="s">
        <v>131</v>
      </c>
      <c r="K245" s="17" t="s">
        <v>131</v>
      </c>
      <c r="L245" s="15">
        <v>5</v>
      </c>
      <c r="M245" s="18">
        <v>2018</v>
      </c>
      <c r="N245" s="19"/>
      <c r="O245" s="17">
        <v>31106</v>
      </c>
      <c r="P245" s="17">
        <v>9980</v>
      </c>
      <c r="Q245" s="15" t="s">
        <v>666</v>
      </c>
    </row>
    <row r="246" spans="1:25" x14ac:dyDescent="0.3">
      <c r="A246" s="13" t="s">
        <v>65</v>
      </c>
      <c r="B246" s="14" t="s">
        <v>117</v>
      </c>
      <c r="C246" s="14" t="s">
        <v>118</v>
      </c>
      <c r="D246" s="14" t="s">
        <v>153</v>
      </c>
      <c r="E246" s="14" t="s">
        <v>413</v>
      </c>
      <c r="F246" s="33" t="s">
        <v>128</v>
      </c>
      <c r="G246" s="14" t="s">
        <v>414</v>
      </c>
      <c r="H246" s="14" t="s">
        <v>135</v>
      </c>
      <c r="I246" s="15">
        <v>0.45</v>
      </c>
      <c r="J246" s="24" t="s">
        <v>131</v>
      </c>
      <c r="K246" s="17" t="s">
        <v>131</v>
      </c>
      <c r="L246" s="15">
        <v>5</v>
      </c>
      <c r="M246" s="18">
        <v>2018</v>
      </c>
      <c r="N246" s="19"/>
      <c r="O246" s="17">
        <v>2302</v>
      </c>
      <c r="P246" s="17">
        <v>753</v>
      </c>
      <c r="Q246" s="15" t="s">
        <v>666</v>
      </c>
    </row>
    <row r="247" spans="1:25" x14ac:dyDescent="0.3">
      <c r="A247" s="13" t="s">
        <v>65</v>
      </c>
      <c r="B247" s="14" t="s">
        <v>117</v>
      </c>
      <c r="C247" s="14" t="s">
        <v>118</v>
      </c>
      <c r="D247" s="14" t="s">
        <v>153</v>
      </c>
      <c r="E247" s="14" t="s">
        <v>413</v>
      </c>
      <c r="F247" s="33" t="s">
        <v>128</v>
      </c>
      <c r="G247" s="14" t="s">
        <v>415</v>
      </c>
      <c r="H247" s="14" t="s">
        <v>135</v>
      </c>
      <c r="I247" s="15">
        <v>1.9</v>
      </c>
      <c r="J247" s="24" t="s">
        <v>131</v>
      </c>
      <c r="K247" s="17" t="s">
        <v>131</v>
      </c>
      <c r="L247" s="15">
        <v>5</v>
      </c>
      <c r="M247" s="18">
        <v>2018</v>
      </c>
      <c r="N247" s="19"/>
      <c r="O247" s="17">
        <v>2343</v>
      </c>
      <c r="P247" s="17">
        <v>708</v>
      </c>
      <c r="Q247" s="15" t="s">
        <v>666</v>
      </c>
    </row>
    <row r="248" spans="1:25" x14ac:dyDescent="0.3">
      <c r="A248" s="13" t="s">
        <v>65</v>
      </c>
      <c r="B248" s="14" t="s">
        <v>117</v>
      </c>
      <c r="C248" s="14" t="s">
        <v>118</v>
      </c>
      <c r="D248" s="14" t="s">
        <v>140</v>
      </c>
      <c r="E248" s="14" t="s">
        <v>273</v>
      </c>
      <c r="F248" s="33" t="s">
        <v>128</v>
      </c>
      <c r="G248" s="14" t="s">
        <v>129</v>
      </c>
      <c r="H248" s="14" t="s">
        <v>135</v>
      </c>
      <c r="I248" s="15">
        <v>5.5</v>
      </c>
      <c r="J248" s="16" t="s">
        <v>131</v>
      </c>
      <c r="K248" s="17" t="s">
        <v>131</v>
      </c>
      <c r="L248" s="15">
        <v>5</v>
      </c>
      <c r="M248" s="18">
        <v>2018</v>
      </c>
      <c r="N248" s="19"/>
      <c r="O248" s="17">
        <v>1092</v>
      </c>
      <c r="P248" s="17">
        <v>516</v>
      </c>
      <c r="Q248" s="15" t="s">
        <v>666</v>
      </c>
    </row>
    <row r="249" spans="1:25" x14ac:dyDescent="0.3">
      <c r="A249" s="13" t="s">
        <v>65</v>
      </c>
      <c r="B249" s="14" t="s">
        <v>117</v>
      </c>
      <c r="C249" s="14" t="s">
        <v>118</v>
      </c>
      <c r="D249" s="14" t="s">
        <v>140</v>
      </c>
      <c r="E249" s="14" t="s">
        <v>273</v>
      </c>
      <c r="F249" s="33" t="s">
        <v>128</v>
      </c>
      <c r="G249" s="14" t="s">
        <v>166</v>
      </c>
      <c r="H249" s="14" t="s">
        <v>135</v>
      </c>
      <c r="I249" s="15">
        <v>7.53</v>
      </c>
      <c r="J249" s="16" t="s">
        <v>131</v>
      </c>
      <c r="K249" s="17">
        <v>1597000</v>
      </c>
      <c r="L249" s="15">
        <v>5</v>
      </c>
      <c r="M249" s="18">
        <v>2018</v>
      </c>
      <c r="N249" s="19"/>
      <c r="O249" s="17">
        <v>1053</v>
      </c>
      <c r="P249" s="17">
        <v>556</v>
      </c>
      <c r="Q249" s="15" t="s">
        <v>666</v>
      </c>
    </row>
    <row r="250" spans="1:25" x14ac:dyDescent="0.3">
      <c r="A250" s="13" t="s">
        <v>65</v>
      </c>
      <c r="B250" s="14" t="s">
        <v>117</v>
      </c>
      <c r="C250" s="14" t="s">
        <v>118</v>
      </c>
      <c r="D250" s="14" t="s">
        <v>132</v>
      </c>
      <c r="E250" s="14" t="s">
        <v>274</v>
      </c>
      <c r="F250" s="33" t="s">
        <v>128</v>
      </c>
      <c r="G250" s="14" t="s">
        <v>134</v>
      </c>
      <c r="H250" s="14" t="s">
        <v>135</v>
      </c>
      <c r="I250" s="15">
        <v>2.5</v>
      </c>
      <c r="J250" s="16" t="s">
        <v>131</v>
      </c>
      <c r="K250" s="17" t="s">
        <v>131</v>
      </c>
      <c r="L250" s="15">
        <v>5</v>
      </c>
      <c r="M250" s="18">
        <v>2018</v>
      </c>
      <c r="N250" s="19"/>
      <c r="O250" s="17">
        <v>629</v>
      </c>
      <c r="P250" s="17">
        <v>191</v>
      </c>
      <c r="Q250" s="15" t="s">
        <v>666</v>
      </c>
    </row>
    <row r="251" spans="1:25" x14ac:dyDescent="0.3">
      <c r="A251" s="13" t="s">
        <v>65</v>
      </c>
      <c r="B251" s="14" t="s">
        <v>117</v>
      </c>
      <c r="C251" s="14" t="s">
        <v>118</v>
      </c>
      <c r="D251" s="14" t="s">
        <v>132</v>
      </c>
      <c r="E251" s="14" t="s">
        <v>171</v>
      </c>
      <c r="F251" s="33" t="s">
        <v>184</v>
      </c>
      <c r="G251" s="14" t="s">
        <v>155</v>
      </c>
      <c r="H251" s="14" t="s">
        <v>131</v>
      </c>
      <c r="I251" s="15" t="s">
        <v>131</v>
      </c>
      <c r="J251" s="16" t="s">
        <v>131</v>
      </c>
      <c r="K251" s="17" t="s">
        <v>131</v>
      </c>
      <c r="L251" s="15" t="s">
        <v>131</v>
      </c>
      <c r="M251" s="18" t="s">
        <v>131</v>
      </c>
      <c r="N251" s="19"/>
      <c r="O251" s="17">
        <v>823</v>
      </c>
      <c r="P251" s="17">
        <v>753</v>
      </c>
      <c r="Q251" s="15" t="s">
        <v>666</v>
      </c>
    </row>
    <row r="252" spans="1:25" x14ac:dyDescent="0.3">
      <c r="A252" s="13" t="s">
        <v>65</v>
      </c>
      <c r="B252" s="14" t="s">
        <v>117</v>
      </c>
      <c r="C252" s="14" t="s">
        <v>118</v>
      </c>
      <c r="D252" s="14" t="s">
        <v>132</v>
      </c>
      <c r="E252" s="14" t="s">
        <v>250</v>
      </c>
      <c r="F252" s="33" t="s">
        <v>162</v>
      </c>
      <c r="G252" s="14" t="s">
        <v>164</v>
      </c>
      <c r="H252" s="14" t="s">
        <v>131</v>
      </c>
      <c r="I252" s="15" t="s">
        <v>131</v>
      </c>
      <c r="J252" s="16" t="s">
        <v>131</v>
      </c>
      <c r="K252" s="17" t="s">
        <v>131</v>
      </c>
      <c r="L252" s="15" t="s">
        <v>131</v>
      </c>
      <c r="M252" s="18" t="s">
        <v>131</v>
      </c>
      <c r="N252" s="19"/>
      <c r="O252" s="17">
        <v>159</v>
      </c>
      <c r="P252" s="17">
        <v>135</v>
      </c>
      <c r="Q252" s="15" t="s">
        <v>666</v>
      </c>
    </row>
    <row r="253" spans="1:25" x14ac:dyDescent="0.3">
      <c r="A253" s="13" t="s">
        <v>65</v>
      </c>
      <c r="B253" s="14" t="s">
        <v>117</v>
      </c>
      <c r="C253" s="14" t="s">
        <v>118</v>
      </c>
      <c r="D253" s="14" t="s">
        <v>176</v>
      </c>
      <c r="E253" s="14" t="s">
        <v>416</v>
      </c>
      <c r="F253" s="33" t="s">
        <v>162</v>
      </c>
      <c r="G253" s="14" t="s">
        <v>164</v>
      </c>
      <c r="H253" s="14" t="s">
        <v>131</v>
      </c>
      <c r="I253" s="15" t="s">
        <v>131</v>
      </c>
      <c r="J253" s="16" t="s">
        <v>131</v>
      </c>
      <c r="K253" s="17" t="s">
        <v>131</v>
      </c>
      <c r="L253" s="15" t="s">
        <v>131</v>
      </c>
      <c r="M253" s="18" t="s">
        <v>131</v>
      </c>
      <c r="N253" s="19"/>
      <c r="O253" s="17">
        <v>68</v>
      </c>
      <c r="P253" s="17">
        <v>52</v>
      </c>
      <c r="Q253" s="15" t="s">
        <v>666</v>
      </c>
    </row>
    <row r="254" spans="1:25" x14ac:dyDescent="0.3">
      <c r="A254" s="13" t="s">
        <v>65</v>
      </c>
      <c r="B254" s="14" t="s">
        <v>117</v>
      </c>
      <c r="C254" s="14" t="s">
        <v>118</v>
      </c>
      <c r="D254" s="14" t="s">
        <v>153</v>
      </c>
      <c r="E254" s="14" t="s">
        <v>173</v>
      </c>
      <c r="F254" s="33" t="s">
        <v>162</v>
      </c>
      <c r="G254" s="14" t="s">
        <v>164</v>
      </c>
      <c r="H254" s="14" t="s">
        <v>131</v>
      </c>
      <c r="I254" s="15" t="s">
        <v>131</v>
      </c>
      <c r="J254" s="16" t="s">
        <v>131</v>
      </c>
      <c r="K254" s="17" t="s">
        <v>131</v>
      </c>
      <c r="L254" s="15" t="s">
        <v>131</v>
      </c>
      <c r="M254" s="18" t="s">
        <v>131</v>
      </c>
      <c r="N254" s="19"/>
      <c r="O254" s="17">
        <v>97</v>
      </c>
      <c r="P254" s="17">
        <v>83</v>
      </c>
      <c r="Q254" s="15" t="s">
        <v>666</v>
      </c>
    </row>
    <row r="255" spans="1:25" s="23" customFormat="1" x14ac:dyDescent="0.3">
      <c r="A255" s="23" t="s">
        <v>82</v>
      </c>
      <c r="B255" s="20" t="s">
        <v>122</v>
      </c>
      <c r="C255" s="20" t="s">
        <v>123</v>
      </c>
      <c r="D255" s="20" t="s">
        <v>140</v>
      </c>
      <c r="E255" s="20" t="s">
        <v>417</v>
      </c>
      <c r="F255" s="35" t="s">
        <v>128</v>
      </c>
      <c r="G255" s="20" t="s">
        <v>129</v>
      </c>
      <c r="H255" s="20" t="s">
        <v>142</v>
      </c>
      <c r="I255" s="22">
        <v>5.9</v>
      </c>
      <c r="J255" s="24" t="s">
        <v>131</v>
      </c>
      <c r="K255" s="25" t="s">
        <v>131</v>
      </c>
      <c r="L255" s="22" t="s">
        <v>157</v>
      </c>
      <c r="M255" s="26">
        <v>2018</v>
      </c>
      <c r="N255" s="27"/>
      <c r="O255" s="25">
        <v>1814</v>
      </c>
      <c r="P255" s="25">
        <v>1272</v>
      </c>
      <c r="Q255" s="22" t="s">
        <v>666</v>
      </c>
      <c r="R255" s="22"/>
      <c r="S255" s="22"/>
      <c r="T255" s="22"/>
      <c r="U255" s="22"/>
      <c r="V255" s="22"/>
      <c r="W255" s="22"/>
      <c r="X255" s="22"/>
      <c r="Y255" s="22"/>
    </row>
    <row r="256" spans="1:25" s="23" customFormat="1" x14ac:dyDescent="0.3">
      <c r="A256" s="23" t="s">
        <v>82</v>
      </c>
      <c r="B256" s="20" t="s">
        <v>122</v>
      </c>
      <c r="C256" s="20" t="s">
        <v>123</v>
      </c>
      <c r="D256" s="20" t="s">
        <v>132</v>
      </c>
      <c r="E256" s="20" t="s">
        <v>418</v>
      </c>
      <c r="F256" s="35" t="s">
        <v>128</v>
      </c>
      <c r="G256" s="20" t="s">
        <v>134</v>
      </c>
      <c r="H256" s="20" t="s">
        <v>135</v>
      </c>
      <c r="I256" s="22">
        <v>2.5</v>
      </c>
      <c r="J256" s="24" t="s">
        <v>131</v>
      </c>
      <c r="K256" s="25" t="s">
        <v>131</v>
      </c>
      <c r="L256" s="22">
        <v>5</v>
      </c>
      <c r="M256" s="26">
        <v>2018</v>
      </c>
      <c r="N256" s="27"/>
      <c r="O256" s="25">
        <v>435</v>
      </c>
      <c r="P256" s="25">
        <v>163</v>
      </c>
      <c r="Q256" s="22" t="s">
        <v>666</v>
      </c>
      <c r="R256" s="22"/>
      <c r="S256" s="22"/>
      <c r="T256" s="22"/>
      <c r="U256" s="22"/>
      <c r="V256" s="22"/>
      <c r="W256" s="22"/>
      <c r="X256" s="22"/>
      <c r="Y256" s="22"/>
    </row>
    <row r="257" spans="1:25" x14ac:dyDescent="0.3">
      <c r="A257" s="13" t="s">
        <v>53</v>
      </c>
      <c r="B257" s="14" t="s">
        <v>121</v>
      </c>
      <c r="C257" s="14" t="s">
        <v>77</v>
      </c>
      <c r="D257" s="14" t="s">
        <v>0</v>
      </c>
      <c r="E257" s="14" t="s">
        <v>440</v>
      </c>
      <c r="F257" s="33" t="s">
        <v>128</v>
      </c>
      <c r="G257" s="14" t="s">
        <v>643</v>
      </c>
      <c r="H257" s="14" t="s">
        <v>135</v>
      </c>
      <c r="I257" s="15">
        <v>1</v>
      </c>
      <c r="J257" s="24" t="s">
        <v>131</v>
      </c>
      <c r="K257" s="17" t="s">
        <v>131</v>
      </c>
      <c r="L257" s="15">
        <v>5</v>
      </c>
      <c r="M257" s="18">
        <v>2018</v>
      </c>
      <c r="N257" s="19"/>
      <c r="O257" s="17">
        <v>4048</v>
      </c>
      <c r="P257" s="17">
        <v>1410</v>
      </c>
      <c r="Q257" s="15" t="s">
        <v>666</v>
      </c>
    </row>
    <row r="258" spans="1:25" x14ac:dyDescent="0.3">
      <c r="A258" s="13" t="s">
        <v>53</v>
      </c>
      <c r="B258" s="14" t="s">
        <v>121</v>
      </c>
      <c r="C258" s="14" t="s">
        <v>77</v>
      </c>
      <c r="D258" s="14" t="s">
        <v>0</v>
      </c>
      <c r="E258" s="14" t="s">
        <v>53</v>
      </c>
      <c r="F258" s="33" t="s">
        <v>128</v>
      </c>
      <c r="G258" s="14" t="s">
        <v>441</v>
      </c>
      <c r="H258" s="14" t="s">
        <v>142</v>
      </c>
      <c r="I258" s="15">
        <v>1</v>
      </c>
      <c r="J258" s="16" t="s">
        <v>131</v>
      </c>
      <c r="K258" s="17" t="s">
        <v>131</v>
      </c>
      <c r="L258" s="15">
        <v>5</v>
      </c>
      <c r="M258" s="18">
        <v>2018</v>
      </c>
      <c r="N258" s="19"/>
      <c r="O258" s="17">
        <v>3514</v>
      </c>
      <c r="P258" s="17">
        <v>1928</v>
      </c>
      <c r="Q258" s="15" t="s">
        <v>666</v>
      </c>
    </row>
    <row r="259" spans="1:25" x14ac:dyDescent="0.3">
      <c r="A259" s="13" t="s">
        <v>53</v>
      </c>
      <c r="B259" s="14" t="s">
        <v>121</v>
      </c>
      <c r="C259" s="14" t="s">
        <v>77</v>
      </c>
      <c r="D259" s="14" t="s">
        <v>132</v>
      </c>
      <c r="E259" s="14" t="s">
        <v>442</v>
      </c>
      <c r="F259" s="33" t="s">
        <v>128</v>
      </c>
      <c r="G259" s="14" t="s">
        <v>298</v>
      </c>
      <c r="H259" s="14" t="s">
        <v>142</v>
      </c>
      <c r="I259" s="15">
        <v>0.3</v>
      </c>
      <c r="J259" s="16" t="s">
        <v>131</v>
      </c>
      <c r="K259" s="17" t="s">
        <v>131</v>
      </c>
      <c r="L259" s="15">
        <v>5</v>
      </c>
      <c r="M259" s="18">
        <v>2019</v>
      </c>
      <c r="N259" s="19"/>
      <c r="O259" s="17">
        <v>67</v>
      </c>
      <c r="P259" s="17">
        <v>37</v>
      </c>
      <c r="Q259" s="15" t="s">
        <v>666</v>
      </c>
    </row>
    <row r="260" spans="1:25" s="23" customFormat="1" x14ac:dyDescent="0.3">
      <c r="A260" s="23" t="s">
        <v>53</v>
      </c>
      <c r="B260" s="20" t="s">
        <v>121</v>
      </c>
      <c r="C260" s="20" t="s">
        <v>77</v>
      </c>
      <c r="D260" s="20" t="s">
        <v>140</v>
      </c>
      <c r="E260" s="20" t="s">
        <v>443</v>
      </c>
      <c r="F260" s="35" t="s">
        <v>143</v>
      </c>
      <c r="G260" s="20" t="s">
        <v>129</v>
      </c>
      <c r="H260" s="20" t="s">
        <v>142</v>
      </c>
      <c r="I260" s="22" t="s">
        <v>131</v>
      </c>
      <c r="J260" s="24">
        <v>1.2500000000000001E-2</v>
      </c>
      <c r="K260" s="25" t="s">
        <v>131</v>
      </c>
      <c r="L260" s="22">
        <v>5</v>
      </c>
      <c r="M260" s="38">
        <v>43466</v>
      </c>
      <c r="N260" s="27" t="s">
        <v>146</v>
      </c>
      <c r="O260" s="25">
        <f>6+35+951</f>
        <v>992</v>
      </c>
      <c r="P260" s="25">
        <f>7+28+922</f>
        <v>957</v>
      </c>
      <c r="Q260" s="22" t="s">
        <v>666</v>
      </c>
      <c r="R260" s="22" t="s">
        <v>75</v>
      </c>
      <c r="S260" s="22" t="s">
        <v>76</v>
      </c>
      <c r="T260" s="22"/>
      <c r="U260" s="22"/>
      <c r="V260" s="22"/>
      <c r="W260" s="22"/>
      <c r="X260" s="22"/>
      <c r="Y260" s="22"/>
    </row>
    <row r="261" spans="1:25" x14ac:dyDescent="0.3">
      <c r="A261" s="13" t="s">
        <v>95</v>
      </c>
      <c r="B261" s="14" t="s">
        <v>117</v>
      </c>
      <c r="C261" s="14" t="s">
        <v>96</v>
      </c>
      <c r="D261" s="14" t="s">
        <v>212</v>
      </c>
      <c r="E261" s="14" t="s">
        <v>95</v>
      </c>
      <c r="F261" s="33" t="s">
        <v>128</v>
      </c>
      <c r="G261" s="14" t="s">
        <v>419</v>
      </c>
      <c r="H261" s="14" t="s">
        <v>135</v>
      </c>
      <c r="I261" s="15">
        <v>0.1</v>
      </c>
      <c r="J261" s="24" t="s">
        <v>131</v>
      </c>
      <c r="K261" s="17" t="s">
        <v>131</v>
      </c>
      <c r="L261" s="15">
        <v>5</v>
      </c>
      <c r="M261" s="18">
        <v>2018</v>
      </c>
      <c r="N261" s="19"/>
      <c r="O261" s="17">
        <v>23992</v>
      </c>
      <c r="P261" s="17">
        <v>15951</v>
      </c>
      <c r="Q261" s="15" t="s">
        <v>666</v>
      </c>
    </row>
    <row r="262" spans="1:25" s="23" customFormat="1" x14ac:dyDescent="0.3">
      <c r="A262" s="23" t="s">
        <v>95</v>
      </c>
      <c r="B262" s="20" t="s">
        <v>117</v>
      </c>
      <c r="C262" s="20" t="s">
        <v>96</v>
      </c>
      <c r="D262" s="20" t="s">
        <v>132</v>
      </c>
      <c r="E262" s="20" t="s">
        <v>420</v>
      </c>
      <c r="F262" s="35" t="s">
        <v>128</v>
      </c>
      <c r="G262" s="20" t="s">
        <v>230</v>
      </c>
      <c r="H262" s="20" t="s">
        <v>267</v>
      </c>
      <c r="I262" s="22">
        <v>3.2</v>
      </c>
      <c r="J262" s="24" t="s">
        <v>131</v>
      </c>
      <c r="K262" s="25" t="s">
        <v>131</v>
      </c>
      <c r="L262" s="22" t="s">
        <v>157</v>
      </c>
      <c r="M262" s="26">
        <v>2018</v>
      </c>
      <c r="N262" s="27"/>
      <c r="O262" s="25">
        <v>2992</v>
      </c>
      <c r="P262" s="25">
        <v>3006</v>
      </c>
      <c r="Q262" s="22" t="s">
        <v>665</v>
      </c>
      <c r="R262" s="22"/>
      <c r="S262" s="22"/>
      <c r="T262" s="22"/>
      <c r="U262" s="22"/>
      <c r="V262" s="22"/>
      <c r="W262" s="22"/>
      <c r="X262" s="22"/>
      <c r="Y262" s="22"/>
    </row>
    <row r="263" spans="1:25" x14ac:dyDescent="0.3">
      <c r="A263" s="13" t="s">
        <v>95</v>
      </c>
      <c r="B263" s="14" t="s">
        <v>117</v>
      </c>
      <c r="C263" s="14" t="s">
        <v>96</v>
      </c>
      <c r="D263" s="14" t="s">
        <v>132</v>
      </c>
      <c r="E263" s="14" t="s">
        <v>174</v>
      </c>
      <c r="F263" s="33" t="s">
        <v>128</v>
      </c>
      <c r="G263" s="14" t="s">
        <v>129</v>
      </c>
      <c r="H263" s="14" t="s">
        <v>175</v>
      </c>
      <c r="I263" s="15">
        <v>2.9</v>
      </c>
      <c r="J263" s="16" t="s">
        <v>131</v>
      </c>
      <c r="K263" s="17" t="s">
        <v>131</v>
      </c>
      <c r="L263" s="15">
        <v>5</v>
      </c>
      <c r="M263" s="18">
        <v>2018</v>
      </c>
      <c r="N263" s="19"/>
      <c r="O263" s="17">
        <v>6384</v>
      </c>
      <c r="P263" s="17">
        <v>4458</v>
      </c>
      <c r="Q263" s="15" t="s">
        <v>666</v>
      </c>
    </row>
    <row r="264" spans="1:25" x14ac:dyDescent="0.3">
      <c r="A264" s="13" t="s">
        <v>95</v>
      </c>
      <c r="B264" s="14" t="s">
        <v>117</v>
      </c>
      <c r="C264" s="14" t="s">
        <v>96</v>
      </c>
      <c r="D264" s="14" t="s">
        <v>140</v>
      </c>
      <c r="E264" s="14" t="s">
        <v>275</v>
      </c>
      <c r="F264" s="33" t="s">
        <v>128</v>
      </c>
      <c r="G264" s="14" t="s">
        <v>166</v>
      </c>
      <c r="H264" s="14" t="s">
        <v>142</v>
      </c>
      <c r="I264" s="15">
        <v>5.8</v>
      </c>
      <c r="J264" s="16" t="s">
        <v>131</v>
      </c>
      <c r="K264" s="17">
        <v>4900000</v>
      </c>
      <c r="L264" s="15">
        <v>10</v>
      </c>
      <c r="M264" s="18">
        <v>2018</v>
      </c>
      <c r="N264" s="19"/>
      <c r="O264" s="17">
        <v>5295</v>
      </c>
      <c r="P264" s="17">
        <v>5021</v>
      </c>
      <c r="Q264" s="15" t="s">
        <v>666</v>
      </c>
    </row>
    <row r="265" spans="1:25" s="23" customFormat="1" x14ac:dyDescent="0.3">
      <c r="A265" s="23" t="s">
        <v>95</v>
      </c>
      <c r="B265" s="20" t="s">
        <v>117</v>
      </c>
      <c r="C265" s="20" t="s">
        <v>96</v>
      </c>
      <c r="D265" s="20" t="s">
        <v>132</v>
      </c>
      <c r="E265" s="20" t="s">
        <v>25</v>
      </c>
      <c r="F265" s="35" t="s">
        <v>128</v>
      </c>
      <c r="G265" s="20" t="s">
        <v>616</v>
      </c>
      <c r="H265" s="20" t="s">
        <v>142</v>
      </c>
      <c r="I265" s="22">
        <v>1.4</v>
      </c>
      <c r="J265" s="24" t="s">
        <v>131</v>
      </c>
      <c r="K265" s="25" t="s">
        <v>131</v>
      </c>
      <c r="L265" s="22">
        <v>5</v>
      </c>
      <c r="M265" s="26">
        <v>2018</v>
      </c>
      <c r="N265" s="27"/>
      <c r="O265" s="25">
        <v>326</v>
      </c>
      <c r="P265" s="25">
        <v>143</v>
      </c>
      <c r="Q265" s="22" t="s">
        <v>666</v>
      </c>
      <c r="R265" s="22"/>
      <c r="S265" s="22"/>
      <c r="T265" s="22"/>
      <c r="U265" s="22"/>
      <c r="V265" s="22"/>
      <c r="W265" s="22"/>
      <c r="X265" s="22"/>
      <c r="Y265" s="22"/>
    </row>
    <row r="266" spans="1:25" x14ac:dyDescent="0.3">
      <c r="A266" s="13" t="s">
        <v>95</v>
      </c>
      <c r="B266" s="14" t="s">
        <v>117</v>
      </c>
      <c r="C266" s="14" t="s">
        <v>96</v>
      </c>
      <c r="D266" s="14" t="s">
        <v>132</v>
      </c>
      <c r="E266" s="14" t="s">
        <v>276</v>
      </c>
      <c r="F266" s="33" t="s">
        <v>128</v>
      </c>
      <c r="G266" s="14" t="s">
        <v>129</v>
      </c>
      <c r="H266" s="14" t="s">
        <v>142</v>
      </c>
      <c r="I266" s="15">
        <v>2</v>
      </c>
      <c r="J266" s="16" t="s">
        <v>131</v>
      </c>
      <c r="K266" s="17" t="s">
        <v>131</v>
      </c>
      <c r="L266" s="15">
        <v>5</v>
      </c>
      <c r="M266" s="18">
        <v>2018</v>
      </c>
      <c r="N266" s="19"/>
      <c r="O266" s="17">
        <v>170</v>
      </c>
      <c r="P266" s="17">
        <v>371</v>
      </c>
      <c r="Q266" s="15" t="s">
        <v>665</v>
      </c>
    </row>
    <row r="267" spans="1:25" x14ac:dyDescent="0.3">
      <c r="A267" s="13" t="s">
        <v>95</v>
      </c>
      <c r="B267" s="14" t="s">
        <v>117</v>
      </c>
      <c r="C267" s="14" t="s">
        <v>96</v>
      </c>
      <c r="D267" s="14" t="s">
        <v>140</v>
      </c>
      <c r="E267" s="14" t="s">
        <v>277</v>
      </c>
      <c r="F267" s="33" t="s">
        <v>128</v>
      </c>
      <c r="G267" s="14" t="s">
        <v>278</v>
      </c>
      <c r="H267" s="14" t="s">
        <v>135</v>
      </c>
      <c r="I267" s="15">
        <v>4.0999999999999996</v>
      </c>
      <c r="J267" s="16" t="s">
        <v>131</v>
      </c>
      <c r="K267" s="17">
        <v>425000</v>
      </c>
      <c r="L267" s="15">
        <v>10</v>
      </c>
      <c r="M267" s="18">
        <v>2019</v>
      </c>
      <c r="N267" s="19"/>
      <c r="O267" s="17">
        <v>497</v>
      </c>
      <c r="P267" s="17">
        <v>348</v>
      </c>
      <c r="Q267" s="15" t="s">
        <v>666</v>
      </c>
    </row>
    <row r="268" spans="1:25" x14ac:dyDescent="0.3">
      <c r="A268" s="13" t="s">
        <v>95</v>
      </c>
      <c r="B268" s="14" t="s">
        <v>117</v>
      </c>
      <c r="C268" s="14" t="s">
        <v>96</v>
      </c>
      <c r="D268" s="14" t="s">
        <v>153</v>
      </c>
      <c r="E268" s="14" t="s">
        <v>96</v>
      </c>
      <c r="F268" s="33" t="s">
        <v>172</v>
      </c>
      <c r="G268" s="14" t="s">
        <v>664</v>
      </c>
      <c r="H268" s="14" t="s">
        <v>131</v>
      </c>
      <c r="I268" s="15" t="s">
        <v>131</v>
      </c>
      <c r="J268" s="16" t="s">
        <v>131</v>
      </c>
      <c r="K268" s="17" t="s">
        <v>131</v>
      </c>
      <c r="L268" s="15" t="s">
        <v>131</v>
      </c>
      <c r="M268" s="18" t="s">
        <v>131</v>
      </c>
      <c r="N268" s="19"/>
      <c r="O268" s="17">
        <v>2928</v>
      </c>
      <c r="P268" s="17">
        <v>3649</v>
      </c>
      <c r="Q268" s="15" t="s">
        <v>665</v>
      </c>
    </row>
    <row r="269" spans="1:25" x14ac:dyDescent="0.3">
      <c r="A269" s="13" t="s">
        <v>95</v>
      </c>
      <c r="B269" s="14" t="s">
        <v>117</v>
      </c>
      <c r="C269" s="14" t="s">
        <v>96</v>
      </c>
      <c r="D269" s="14" t="s">
        <v>132</v>
      </c>
      <c r="E269" s="14" t="s">
        <v>421</v>
      </c>
      <c r="F269" s="33" t="s">
        <v>162</v>
      </c>
      <c r="G269" s="14" t="s">
        <v>164</v>
      </c>
      <c r="H269" s="14" t="s">
        <v>131</v>
      </c>
      <c r="I269" s="15" t="s">
        <v>131</v>
      </c>
      <c r="J269" s="16" t="s">
        <v>131</v>
      </c>
      <c r="K269" s="17" t="s">
        <v>131</v>
      </c>
      <c r="L269" s="15" t="s">
        <v>131</v>
      </c>
      <c r="M269" s="18" t="s">
        <v>131</v>
      </c>
      <c r="N269" s="19"/>
      <c r="O269" s="17">
        <v>128</v>
      </c>
      <c r="P269" s="17">
        <v>61</v>
      </c>
      <c r="Q269" s="15" t="s">
        <v>666</v>
      </c>
    </row>
    <row r="270" spans="1:25" x14ac:dyDescent="0.3">
      <c r="A270" s="13" t="s">
        <v>95</v>
      </c>
      <c r="B270" s="14" t="s">
        <v>117</v>
      </c>
      <c r="C270" s="14" t="s">
        <v>96</v>
      </c>
      <c r="D270" s="14" t="s">
        <v>132</v>
      </c>
      <c r="E270" s="14" t="s">
        <v>422</v>
      </c>
      <c r="F270" s="33" t="s">
        <v>162</v>
      </c>
      <c r="G270" s="14" t="s">
        <v>164</v>
      </c>
      <c r="H270" s="14" t="s">
        <v>131</v>
      </c>
      <c r="I270" s="15" t="s">
        <v>131</v>
      </c>
      <c r="J270" s="16" t="s">
        <v>131</v>
      </c>
      <c r="K270" s="17" t="s">
        <v>131</v>
      </c>
      <c r="L270" s="15" t="s">
        <v>131</v>
      </c>
      <c r="M270" s="18" t="s">
        <v>131</v>
      </c>
      <c r="N270" s="19"/>
      <c r="O270" s="17">
        <v>122</v>
      </c>
      <c r="P270" s="17">
        <v>40</v>
      </c>
      <c r="Q270" s="15" t="s">
        <v>666</v>
      </c>
    </row>
    <row r="271" spans="1:25" x14ac:dyDescent="0.3">
      <c r="A271" s="13" t="s">
        <v>95</v>
      </c>
      <c r="B271" s="14" t="s">
        <v>117</v>
      </c>
      <c r="C271" s="14" t="s">
        <v>96</v>
      </c>
      <c r="D271" s="14" t="s">
        <v>132</v>
      </c>
      <c r="E271" s="14" t="s">
        <v>423</v>
      </c>
      <c r="F271" s="33" t="s">
        <v>162</v>
      </c>
      <c r="G271" s="14" t="s">
        <v>163</v>
      </c>
      <c r="H271" s="14" t="s">
        <v>131</v>
      </c>
      <c r="I271" s="15" t="s">
        <v>131</v>
      </c>
      <c r="J271" s="16" t="s">
        <v>131</v>
      </c>
      <c r="K271" s="17" t="s">
        <v>131</v>
      </c>
      <c r="L271" s="15" t="s">
        <v>131</v>
      </c>
      <c r="M271" s="18" t="s">
        <v>131</v>
      </c>
      <c r="N271" s="19"/>
      <c r="O271" s="17">
        <v>235</v>
      </c>
      <c r="P271" s="17">
        <v>70</v>
      </c>
      <c r="Q271" s="15" t="s">
        <v>666</v>
      </c>
    </row>
    <row r="272" spans="1:25" x14ac:dyDescent="0.3">
      <c r="A272" s="13" t="s">
        <v>95</v>
      </c>
      <c r="B272" s="14" t="s">
        <v>117</v>
      </c>
      <c r="C272" s="14" t="s">
        <v>96</v>
      </c>
      <c r="D272" s="14" t="s">
        <v>132</v>
      </c>
      <c r="E272" s="14" t="s">
        <v>423</v>
      </c>
      <c r="F272" s="33" t="s">
        <v>162</v>
      </c>
      <c r="G272" s="14" t="s">
        <v>164</v>
      </c>
      <c r="H272" s="14" t="s">
        <v>131</v>
      </c>
      <c r="I272" s="15" t="s">
        <v>131</v>
      </c>
      <c r="J272" s="16" t="s">
        <v>131</v>
      </c>
      <c r="K272" s="17" t="s">
        <v>131</v>
      </c>
      <c r="L272" s="15" t="s">
        <v>131</v>
      </c>
      <c r="M272" s="18" t="s">
        <v>131</v>
      </c>
      <c r="N272" s="19"/>
      <c r="O272" s="17">
        <v>217</v>
      </c>
      <c r="P272" s="17">
        <v>89</v>
      </c>
      <c r="Q272" s="15" t="s">
        <v>666</v>
      </c>
    </row>
    <row r="273" spans="1:25" x14ac:dyDescent="0.3">
      <c r="A273" s="13" t="s">
        <v>95</v>
      </c>
      <c r="B273" s="14" t="s">
        <v>117</v>
      </c>
      <c r="C273" s="14" t="s">
        <v>96</v>
      </c>
      <c r="D273" s="14" t="s">
        <v>132</v>
      </c>
      <c r="E273" s="14" t="s">
        <v>667</v>
      </c>
      <c r="F273" s="33" t="s">
        <v>162</v>
      </c>
      <c r="G273" s="14" t="s">
        <v>163</v>
      </c>
      <c r="H273" s="14" t="s">
        <v>131</v>
      </c>
      <c r="I273" s="15" t="s">
        <v>131</v>
      </c>
      <c r="J273" s="16" t="s">
        <v>131</v>
      </c>
      <c r="K273" s="17" t="s">
        <v>131</v>
      </c>
      <c r="L273" s="15" t="s">
        <v>131</v>
      </c>
      <c r="M273" s="18" t="s">
        <v>131</v>
      </c>
      <c r="N273" s="19"/>
      <c r="O273" s="17">
        <v>271</v>
      </c>
      <c r="P273" s="17">
        <v>91</v>
      </c>
      <c r="Q273" s="15" t="s">
        <v>666</v>
      </c>
    </row>
    <row r="274" spans="1:25" x14ac:dyDescent="0.3">
      <c r="A274" s="13" t="s">
        <v>95</v>
      </c>
      <c r="B274" s="14" t="s">
        <v>117</v>
      </c>
      <c r="C274" s="14" t="s">
        <v>96</v>
      </c>
      <c r="D274" s="14" t="s">
        <v>132</v>
      </c>
      <c r="E274" s="14" t="s">
        <v>667</v>
      </c>
      <c r="F274" s="33" t="s">
        <v>162</v>
      </c>
      <c r="G274" s="14" t="s">
        <v>164</v>
      </c>
      <c r="H274" s="14" t="s">
        <v>131</v>
      </c>
      <c r="I274" s="15" t="s">
        <v>131</v>
      </c>
      <c r="J274" s="16" t="s">
        <v>131</v>
      </c>
      <c r="K274" s="17" t="s">
        <v>131</v>
      </c>
      <c r="L274" s="15" t="s">
        <v>131</v>
      </c>
      <c r="M274" s="18" t="s">
        <v>131</v>
      </c>
      <c r="N274" s="19"/>
      <c r="O274" s="17">
        <v>254</v>
      </c>
      <c r="P274" s="17">
        <v>107</v>
      </c>
      <c r="Q274" s="15" t="s">
        <v>666</v>
      </c>
    </row>
    <row r="275" spans="1:25" x14ac:dyDescent="0.3">
      <c r="A275" s="13" t="s">
        <v>95</v>
      </c>
      <c r="B275" s="14" t="s">
        <v>117</v>
      </c>
      <c r="C275" s="14" t="s">
        <v>96</v>
      </c>
      <c r="D275" s="14" t="s">
        <v>132</v>
      </c>
      <c r="E275" s="14" t="s">
        <v>408</v>
      </c>
      <c r="F275" s="33" t="s">
        <v>162</v>
      </c>
      <c r="G275" s="14" t="s">
        <v>163</v>
      </c>
      <c r="H275" s="14" t="s">
        <v>131</v>
      </c>
      <c r="I275" s="15" t="s">
        <v>131</v>
      </c>
      <c r="J275" s="16" t="s">
        <v>131</v>
      </c>
      <c r="K275" s="17" t="s">
        <v>131</v>
      </c>
      <c r="L275" s="15" t="s">
        <v>131</v>
      </c>
      <c r="M275" s="18" t="s">
        <v>131</v>
      </c>
      <c r="N275" s="19"/>
      <c r="O275" s="17">
        <v>112</v>
      </c>
      <c r="P275" s="17">
        <v>112</v>
      </c>
      <c r="Q275" s="15" t="s">
        <v>665</v>
      </c>
    </row>
    <row r="276" spans="1:25" x14ac:dyDescent="0.3">
      <c r="A276" s="13" t="s">
        <v>95</v>
      </c>
      <c r="B276" s="14" t="s">
        <v>117</v>
      </c>
      <c r="C276" s="14" t="s">
        <v>96</v>
      </c>
      <c r="D276" s="14" t="s">
        <v>132</v>
      </c>
      <c r="E276" s="14" t="s">
        <v>408</v>
      </c>
      <c r="F276" s="33" t="s">
        <v>162</v>
      </c>
      <c r="G276" s="14" t="s">
        <v>164</v>
      </c>
      <c r="H276" s="14" t="s">
        <v>131</v>
      </c>
      <c r="I276" s="15" t="s">
        <v>131</v>
      </c>
      <c r="J276" s="16" t="s">
        <v>131</v>
      </c>
      <c r="K276" s="17" t="s">
        <v>131</v>
      </c>
      <c r="L276" s="15" t="s">
        <v>131</v>
      </c>
      <c r="M276" s="18" t="s">
        <v>131</v>
      </c>
      <c r="N276" s="19"/>
      <c r="O276" s="17">
        <v>108</v>
      </c>
      <c r="P276" s="17">
        <v>116</v>
      </c>
      <c r="Q276" s="15" t="s">
        <v>665</v>
      </c>
    </row>
    <row r="277" spans="1:25" x14ac:dyDescent="0.3">
      <c r="A277" s="13" t="s">
        <v>95</v>
      </c>
      <c r="B277" s="14" t="s">
        <v>117</v>
      </c>
      <c r="C277" s="14" t="s">
        <v>96</v>
      </c>
      <c r="D277" s="14" t="s">
        <v>132</v>
      </c>
      <c r="E277" s="14" t="s">
        <v>424</v>
      </c>
      <c r="F277" s="33" t="s">
        <v>162</v>
      </c>
      <c r="G277" s="14" t="s">
        <v>163</v>
      </c>
      <c r="H277" s="14" t="s">
        <v>131</v>
      </c>
      <c r="I277" s="15" t="s">
        <v>131</v>
      </c>
      <c r="J277" s="16" t="s">
        <v>131</v>
      </c>
      <c r="K277" s="17" t="s">
        <v>131</v>
      </c>
      <c r="L277" s="15" t="s">
        <v>131</v>
      </c>
      <c r="M277" s="18" t="s">
        <v>131</v>
      </c>
      <c r="N277" s="19"/>
      <c r="O277" s="17">
        <v>152</v>
      </c>
      <c r="P277" s="17">
        <v>35</v>
      </c>
      <c r="Q277" s="15" t="s">
        <v>666</v>
      </c>
    </row>
    <row r="278" spans="1:25" x14ac:dyDescent="0.3">
      <c r="A278" s="13" t="s">
        <v>95</v>
      </c>
      <c r="B278" s="14" t="s">
        <v>117</v>
      </c>
      <c r="C278" s="14" t="s">
        <v>96</v>
      </c>
      <c r="D278" s="14" t="s">
        <v>132</v>
      </c>
      <c r="E278" s="14" t="s">
        <v>424</v>
      </c>
      <c r="F278" s="33" t="s">
        <v>162</v>
      </c>
      <c r="G278" s="14" t="s">
        <v>164</v>
      </c>
      <c r="H278" s="14" t="s">
        <v>131</v>
      </c>
      <c r="I278" s="15" t="s">
        <v>131</v>
      </c>
      <c r="J278" s="16" t="s">
        <v>131</v>
      </c>
      <c r="K278" s="17" t="s">
        <v>131</v>
      </c>
      <c r="L278" s="15" t="s">
        <v>131</v>
      </c>
      <c r="M278" s="18" t="s">
        <v>131</v>
      </c>
      <c r="N278" s="19"/>
      <c r="O278" s="17">
        <v>148</v>
      </c>
      <c r="P278" s="17">
        <v>40</v>
      </c>
      <c r="Q278" s="15" t="s">
        <v>666</v>
      </c>
    </row>
    <row r="279" spans="1:25" x14ac:dyDescent="0.3">
      <c r="A279" s="13" t="s">
        <v>97</v>
      </c>
      <c r="B279" s="14" t="s">
        <v>117</v>
      </c>
      <c r="C279" s="14" t="s">
        <v>118</v>
      </c>
      <c r="D279" s="14" t="s">
        <v>132</v>
      </c>
      <c r="E279" s="14" t="s">
        <v>426</v>
      </c>
      <c r="F279" s="33" t="s">
        <v>246</v>
      </c>
      <c r="G279" s="14" t="s">
        <v>644</v>
      </c>
      <c r="H279" s="14" t="s">
        <v>131</v>
      </c>
      <c r="I279" s="15" t="s">
        <v>131</v>
      </c>
      <c r="J279" s="16" t="s">
        <v>131</v>
      </c>
      <c r="K279" s="17">
        <v>3300000</v>
      </c>
      <c r="L279" s="15">
        <v>20</v>
      </c>
      <c r="M279" s="18">
        <v>2018</v>
      </c>
      <c r="N279" s="19"/>
      <c r="O279" s="17">
        <v>574</v>
      </c>
      <c r="P279" s="17">
        <v>489</v>
      </c>
      <c r="Q279" s="15" t="s">
        <v>666</v>
      </c>
    </row>
    <row r="280" spans="1:25" x14ac:dyDescent="0.3">
      <c r="A280" s="13" t="s">
        <v>97</v>
      </c>
      <c r="B280" s="14" t="s">
        <v>117</v>
      </c>
      <c r="C280" s="14" t="s">
        <v>118</v>
      </c>
      <c r="D280" s="14" t="s">
        <v>140</v>
      </c>
      <c r="E280" s="14" t="s">
        <v>251</v>
      </c>
      <c r="F280" s="33" t="s">
        <v>128</v>
      </c>
      <c r="G280" s="14" t="s">
        <v>166</v>
      </c>
      <c r="H280" s="14" t="s">
        <v>135</v>
      </c>
      <c r="I280" s="15">
        <v>4.3</v>
      </c>
      <c r="J280" s="16" t="s">
        <v>131</v>
      </c>
      <c r="K280" s="17">
        <v>4671000</v>
      </c>
      <c r="L280" s="15">
        <v>10</v>
      </c>
      <c r="M280" s="18">
        <v>2018</v>
      </c>
      <c r="N280" s="19"/>
      <c r="O280" s="17">
        <v>3443</v>
      </c>
      <c r="P280" s="17">
        <v>2820</v>
      </c>
      <c r="Q280" s="15" t="s">
        <v>666</v>
      </c>
    </row>
    <row r="281" spans="1:25" x14ac:dyDescent="0.3">
      <c r="A281" s="13" t="s">
        <v>97</v>
      </c>
      <c r="B281" s="14" t="s">
        <v>117</v>
      </c>
      <c r="C281" s="14" t="s">
        <v>118</v>
      </c>
      <c r="D281" s="14" t="s">
        <v>132</v>
      </c>
      <c r="E281" s="14" t="s">
        <v>305</v>
      </c>
      <c r="F281" s="33" t="s">
        <v>128</v>
      </c>
      <c r="G281" s="14" t="s">
        <v>134</v>
      </c>
      <c r="H281" s="14" t="s">
        <v>135</v>
      </c>
      <c r="I281" s="15">
        <v>2</v>
      </c>
      <c r="J281" s="16" t="s">
        <v>131</v>
      </c>
      <c r="K281" s="17" t="s">
        <v>131</v>
      </c>
      <c r="L281" s="15">
        <v>5</v>
      </c>
      <c r="M281" s="18">
        <v>2018</v>
      </c>
      <c r="N281" s="19"/>
      <c r="O281" s="17">
        <v>313</v>
      </c>
      <c r="P281" s="17">
        <v>114</v>
      </c>
      <c r="Q281" s="15" t="s">
        <v>666</v>
      </c>
    </row>
    <row r="282" spans="1:25" s="23" customFormat="1" x14ac:dyDescent="0.3">
      <c r="A282" s="23" t="s">
        <v>97</v>
      </c>
      <c r="B282" s="20" t="s">
        <v>117</v>
      </c>
      <c r="C282" s="20" t="s">
        <v>118</v>
      </c>
      <c r="D282" s="20" t="s">
        <v>176</v>
      </c>
      <c r="E282" s="20" t="s">
        <v>590</v>
      </c>
      <c r="F282" s="35" t="s">
        <v>128</v>
      </c>
      <c r="G282" s="20" t="s">
        <v>206</v>
      </c>
      <c r="H282" s="20" t="s">
        <v>135</v>
      </c>
      <c r="I282" s="22">
        <v>6</v>
      </c>
      <c r="J282" s="24" t="s">
        <v>131</v>
      </c>
      <c r="K282" s="25" t="s">
        <v>131</v>
      </c>
      <c r="L282" s="22">
        <v>5</v>
      </c>
      <c r="M282" s="26">
        <v>2018</v>
      </c>
      <c r="N282" s="27"/>
      <c r="O282" s="25">
        <v>100</v>
      </c>
      <c r="P282" s="25">
        <v>36</v>
      </c>
      <c r="Q282" s="22" t="s">
        <v>666</v>
      </c>
      <c r="R282" s="22"/>
      <c r="S282" s="22"/>
      <c r="T282" s="22"/>
      <c r="U282" s="22"/>
      <c r="V282" s="22"/>
      <c r="W282" s="22"/>
      <c r="X282" s="22"/>
      <c r="Y282" s="22"/>
    </row>
    <row r="283" spans="1:25" s="23" customFormat="1" x14ac:dyDescent="0.3">
      <c r="A283" s="23" t="s">
        <v>97</v>
      </c>
      <c r="B283" s="20" t="s">
        <v>117</v>
      </c>
      <c r="C283" s="20" t="s">
        <v>118</v>
      </c>
      <c r="D283" s="20" t="s">
        <v>176</v>
      </c>
      <c r="E283" s="20" t="s">
        <v>591</v>
      </c>
      <c r="F283" s="35" t="s">
        <v>128</v>
      </c>
      <c r="G283" s="20" t="s">
        <v>207</v>
      </c>
      <c r="H283" s="20" t="s">
        <v>135</v>
      </c>
      <c r="I283" s="22">
        <v>3.5</v>
      </c>
      <c r="J283" s="24" t="s">
        <v>131</v>
      </c>
      <c r="K283" s="25" t="s">
        <v>131</v>
      </c>
      <c r="L283" s="22">
        <v>5</v>
      </c>
      <c r="M283" s="26">
        <v>2018</v>
      </c>
      <c r="N283" s="27"/>
      <c r="O283" s="25">
        <v>40</v>
      </c>
      <c r="P283" s="25">
        <v>9</v>
      </c>
      <c r="Q283" s="22" t="s">
        <v>666</v>
      </c>
      <c r="R283" s="22"/>
      <c r="S283" s="22"/>
      <c r="T283" s="22"/>
      <c r="U283" s="22"/>
      <c r="V283" s="22"/>
      <c r="W283" s="22"/>
      <c r="X283" s="22"/>
      <c r="Y283" s="22"/>
    </row>
    <row r="284" spans="1:25" s="23" customFormat="1" x14ac:dyDescent="0.3">
      <c r="A284" s="23" t="s">
        <v>97</v>
      </c>
      <c r="B284" s="20" t="s">
        <v>117</v>
      </c>
      <c r="C284" s="20" t="s">
        <v>118</v>
      </c>
      <c r="D284" s="20" t="s">
        <v>140</v>
      </c>
      <c r="E284" s="20" t="s">
        <v>208</v>
      </c>
      <c r="F284" s="35" t="s">
        <v>128</v>
      </c>
      <c r="G284" s="20" t="s">
        <v>129</v>
      </c>
      <c r="H284" s="20" t="s">
        <v>135</v>
      </c>
      <c r="I284" s="22">
        <v>7.9</v>
      </c>
      <c r="J284" s="24" t="s">
        <v>131</v>
      </c>
      <c r="K284" s="25" t="s">
        <v>131</v>
      </c>
      <c r="L284" s="22">
        <v>10</v>
      </c>
      <c r="M284" s="26">
        <v>2018</v>
      </c>
      <c r="N284" s="27" t="s">
        <v>146</v>
      </c>
      <c r="O284" s="25">
        <f>2634+21</f>
        <v>2655</v>
      </c>
      <c r="P284" s="25">
        <f>1781+20</f>
        <v>1801</v>
      </c>
      <c r="Q284" s="22" t="s">
        <v>666</v>
      </c>
      <c r="R284" s="22" t="s">
        <v>110</v>
      </c>
      <c r="S284" s="22"/>
      <c r="T284" s="22"/>
      <c r="U284" s="22"/>
      <c r="V284" s="22"/>
      <c r="W284" s="22"/>
      <c r="X284" s="22"/>
      <c r="Y284" s="22"/>
    </row>
    <row r="285" spans="1:25" s="23" customFormat="1" x14ac:dyDescent="0.3">
      <c r="A285" s="23" t="s">
        <v>97</v>
      </c>
      <c r="B285" s="20" t="s">
        <v>117</v>
      </c>
      <c r="C285" s="20" t="s">
        <v>118</v>
      </c>
      <c r="D285" s="20" t="s">
        <v>140</v>
      </c>
      <c r="E285" s="20" t="s">
        <v>209</v>
      </c>
      <c r="F285" s="35" t="s">
        <v>128</v>
      </c>
      <c r="G285" s="20" t="s">
        <v>210</v>
      </c>
      <c r="H285" s="20" t="s">
        <v>211</v>
      </c>
      <c r="I285" s="22">
        <v>5.2</v>
      </c>
      <c r="J285" s="24" t="s">
        <v>131</v>
      </c>
      <c r="K285" s="25">
        <v>6627300</v>
      </c>
      <c r="L285" s="22" t="s">
        <v>157</v>
      </c>
      <c r="M285" s="26">
        <v>2018</v>
      </c>
      <c r="N285" s="27"/>
      <c r="O285" s="25">
        <v>5240</v>
      </c>
      <c r="P285" s="25">
        <v>3441</v>
      </c>
      <c r="Q285" s="22" t="s">
        <v>666</v>
      </c>
      <c r="R285" s="22"/>
      <c r="S285" s="22"/>
      <c r="T285" s="22"/>
      <c r="U285" s="22"/>
      <c r="V285" s="22"/>
      <c r="W285" s="22"/>
      <c r="X285" s="22"/>
      <c r="Y285" s="22"/>
    </row>
    <row r="286" spans="1:25" s="23" customFormat="1" x14ac:dyDescent="0.3">
      <c r="A286" s="23" t="s">
        <v>97</v>
      </c>
      <c r="B286" s="20" t="s">
        <v>117</v>
      </c>
      <c r="C286" s="20" t="s">
        <v>118</v>
      </c>
      <c r="D286" s="20" t="s">
        <v>176</v>
      </c>
      <c r="E286" s="20" t="s">
        <v>632</v>
      </c>
      <c r="F286" s="35" t="s">
        <v>128</v>
      </c>
      <c r="G286" s="20" t="s">
        <v>252</v>
      </c>
      <c r="H286" s="20" t="s">
        <v>142</v>
      </c>
      <c r="I286" s="22">
        <v>3.5</v>
      </c>
      <c r="J286" s="24" t="s">
        <v>131</v>
      </c>
      <c r="K286" s="25" t="s">
        <v>131</v>
      </c>
      <c r="L286" s="22" t="s">
        <v>157</v>
      </c>
      <c r="M286" s="26">
        <v>2018</v>
      </c>
      <c r="N286" s="27"/>
      <c r="O286" s="25">
        <v>32</v>
      </c>
      <c r="P286" s="25">
        <v>74</v>
      </c>
      <c r="Q286" s="22" t="s">
        <v>665</v>
      </c>
      <c r="R286" s="22"/>
      <c r="S286" s="22"/>
      <c r="T286" s="22"/>
      <c r="U286" s="22"/>
      <c r="V286" s="22"/>
      <c r="W286" s="22"/>
      <c r="X286" s="22"/>
      <c r="Y286" s="22"/>
    </row>
    <row r="287" spans="1:25" s="23" customFormat="1" x14ac:dyDescent="0.3">
      <c r="A287" s="23" t="s">
        <v>97</v>
      </c>
      <c r="B287" s="20" t="s">
        <v>117</v>
      </c>
      <c r="C287" s="20" t="s">
        <v>118</v>
      </c>
      <c r="D287" s="20" t="s">
        <v>212</v>
      </c>
      <c r="E287" s="20" t="s">
        <v>97</v>
      </c>
      <c r="F287" s="35" t="s">
        <v>189</v>
      </c>
      <c r="G287" s="20" t="s">
        <v>213</v>
      </c>
      <c r="H287" s="20" t="s">
        <v>142</v>
      </c>
      <c r="I287" s="22" t="s">
        <v>131</v>
      </c>
      <c r="J287" s="37">
        <v>2E-3</v>
      </c>
      <c r="K287" s="25" t="s">
        <v>131</v>
      </c>
      <c r="L287" s="22" t="s">
        <v>157</v>
      </c>
      <c r="M287" s="38">
        <v>43374</v>
      </c>
      <c r="N287" s="27"/>
      <c r="O287" s="25">
        <v>10546</v>
      </c>
      <c r="P287" s="25">
        <v>18633</v>
      </c>
      <c r="Q287" s="22" t="s">
        <v>665</v>
      </c>
      <c r="R287" s="22"/>
      <c r="S287" s="22"/>
      <c r="T287" s="22"/>
      <c r="U287" s="22"/>
      <c r="V287" s="22"/>
      <c r="W287" s="22"/>
      <c r="X287" s="22"/>
      <c r="Y287" s="22"/>
    </row>
    <row r="288" spans="1:25" s="23" customFormat="1" x14ac:dyDescent="0.3">
      <c r="A288" s="23" t="s">
        <v>97</v>
      </c>
      <c r="B288" s="20" t="s">
        <v>117</v>
      </c>
      <c r="C288" s="20" t="s">
        <v>118</v>
      </c>
      <c r="D288" s="20" t="s">
        <v>153</v>
      </c>
      <c r="E288" s="20" t="s">
        <v>253</v>
      </c>
      <c r="F288" s="35" t="s">
        <v>172</v>
      </c>
      <c r="G288" s="20" t="s">
        <v>592</v>
      </c>
      <c r="H288" s="20" t="s">
        <v>131</v>
      </c>
      <c r="I288" s="22" t="s">
        <v>131</v>
      </c>
      <c r="J288" s="24" t="s">
        <v>131</v>
      </c>
      <c r="K288" s="25" t="s">
        <v>131</v>
      </c>
      <c r="L288" s="22" t="s">
        <v>131</v>
      </c>
      <c r="M288" s="26" t="s">
        <v>131</v>
      </c>
      <c r="N288" s="27"/>
      <c r="O288" s="25">
        <v>2687</v>
      </c>
      <c r="P288" s="25">
        <v>1541</v>
      </c>
      <c r="Q288" s="22" t="s">
        <v>666</v>
      </c>
      <c r="R288" s="22"/>
      <c r="S288" s="22"/>
      <c r="T288" s="22"/>
      <c r="U288" s="22"/>
      <c r="V288" s="22"/>
      <c r="W288" s="22"/>
      <c r="X288" s="22"/>
      <c r="Y288" s="22"/>
    </row>
    <row r="289" spans="1:25" s="23" customFormat="1" x14ac:dyDescent="0.3">
      <c r="A289" s="23" t="s">
        <v>97</v>
      </c>
      <c r="B289" s="20" t="s">
        <v>117</v>
      </c>
      <c r="C289" s="20" t="s">
        <v>118</v>
      </c>
      <c r="D289" s="20" t="s">
        <v>153</v>
      </c>
      <c r="E289" s="20" t="s">
        <v>593</v>
      </c>
      <c r="F289" s="35" t="s">
        <v>162</v>
      </c>
      <c r="G289" s="20" t="s">
        <v>164</v>
      </c>
      <c r="H289" s="20" t="s">
        <v>131</v>
      </c>
      <c r="I289" s="22" t="s">
        <v>131</v>
      </c>
      <c r="J289" s="24" t="s">
        <v>131</v>
      </c>
      <c r="K289" s="25" t="s">
        <v>131</v>
      </c>
      <c r="L289" s="22" t="s">
        <v>131</v>
      </c>
      <c r="M289" s="26" t="s">
        <v>131</v>
      </c>
      <c r="N289" s="27"/>
      <c r="O289" s="25">
        <v>92</v>
      </c>
      <c r="P289" s="25">
        <v>39</v>
      </c>
      <c r="Q289" s="22" t="s">
        <v>666</v>
      </c>
      <c r="R289" s="22"/>
      <c r="S289" s="22"/>
      <c r="T289" s="22"/>
      <c r="U289" s="22"/>
      <c r="V289" s="22"/>
      <c r="W289" s="22"/>
      <c r="X289" s="22"/>
      <c r="Y289" s="22"/>
    </row>
    <row r="290" spans="1:25" x14ac:dyDescent="0.3">
      <c r="A290" s="13" t="s">
        <v>98</v>
      </c>
      <c r="B290" s="14" t="s">
        <v>119</v>
      </c>
      <c r="C290" s="14" t="s">
        <v>120</v>
      </c>
      <c r="D290" s="14" t="s">
        <v>212</v>
      </c>
      <c r="E290" s="14" t="s">
        <v>98</v>
      </c>
      <c r="F290" s="33" t="s">
        <v>148</v>
      </c>
      <c r="G290" s="14" t="s">
        <v>427</v>
      </c>
      <c r="H290" s="14" t="s">
        <v>131</v>
      </c>
      <c r="I290" s="15">
        <v>1.65</v>
      </c>
      <c r="J290" s="16" t="s">
        <v>131</v>
      </c>
      <c r="K290" s="17">
        <v>9371250</v>
      </c>
      <c r="L290" s="15" t="s">
        <v>312</v>
      </c>
      <c r="M290" s="18">
        <v>2018</v>
      </c>
      <c r="N290" s="19"/>
      <c r="O290" s="17">
        <v>2150</v>
      </c>
      <c r="P290" s="17">
        <v>3092</v>
      </c>
      <c r="Q290" s="15" t="s">
        <v>665</v>
      </c>
    </row>
    <row r="291" spans="1:25" x14ac:dyDescent="0.3">
      <c r="A291" s="13" t="s">
        <v>98</v>
      </c>
      <c r="B291" s="14" t="s">
        <v>119</v>
      </c>
      <c r="C291" s="14" t="s">
        <v>120</v>
      </c>
      <c r="D291" s="14" t="s">
        <v>176</v>
      </c>
      <c r="E291" s="14" t="s">
        <v>428</v>
      </c>
      <c r="F291" s="33" t="s">
        <v>128</v>
      </c>
      <c r="G291" s="14" t="s">
        <v>159</v>
      </c>
      <c r="H291" s="14" t="s">
        <v>135</v>
      </c>
      <c r="I291" s="15">
        <v>1</v>
      </c>
      <c r="J291" s="16" t="s">
        <v>131</v>
      </c>
      <c r="K291" s="17" t="s">
        <v>131</v>
      </c>
      <c r="L291" s="15">
        <v>5</v>
      </c>
      <c r="M291" s="18">
        <v>2018</v>
      </c>
      <c r="N291" s="19"/>
      <c r="O291" s="17">
        <v>291</v>
      </c>
      <c r="P291" s="17">
        <v>105</v>
      </c>
      <c r="Q291" s="15" t="s">
        <v>666</v>
      </c>
    </row>
    <row r="292" spans="1:25" x14ac:dyDescent="0.3">
      <c r="A292" s="13" t="s">
        <v>98</v>
      </c>
      <c r="B292" s="14" t="s">
        <v>119</v>
      </c>
      <c r="C292" s="14" t="s">
        <v>120</v>
      </c>
      <c r="D292" s="14" t="s">
        <v>176</v>
      </c>
      <c r="E292" s="14" t="s">
        <v>428</v>
      </c>
      <c r="F292" s="33" t="s">
        <v>128</v>
      </c>
      <c r="G292" s="14" t="s">
        <v>159</v>
      </c>
      <c r="H292" s="14" t="s">
        <v>135</v>
      </c>
      <c r="I292" s="15">
        <v>3</v>
      </c>
      <c r="J292" s="16" t="s">
        <v>131</v>
      </c>
      <c r="K292" s="17" t="s">
        <v>131</v>
      </c>
      <c r="L292" s="15">
        <v>5</v>
      </c>
      <c r="M292" s="18">
        <v>2018</v>
      </c>
      <c r="N292" s="19"/>
      <c r="O292" s="17">
        <v>285</v>
      </c>
      <c r="P292" s="17">
        <v>108</v>
      </c>
      <c r="Q292" s="15" t="s">
        <v>666</v>
      </c>
    </row>
    <row r="293" spans="1:25" x14ac:dyDescent="0.3">
      <c r="A293" s="13" t="s">
        <v>98</v>
      </c>
      <c r="B293" s="14" t="s">
        <v>119</v>
      </c>
      <c r="C293" s="14" t="s">
        <v>120</v>
      </c>
      <c r="D293" s="14" t="s">
        <v>176</v>
      </c>
      <c r="E293" s="14" t="s">
        <v>429</v>
      </c>
      <c r="F293" s="33" t="s">
        <v>128</v>
      </c>
      <c r="G293" s="14" t="s">
        <v>430</v>
      </c>
      <c r="H293" s="14" t="s">
        <v>142</v>
      </c>
      <c r="I293" s="15">
        <v>2</v>
      </c>
      <c r="J293" s="16" t="s">
        <v>131</v>
      </c>
      <c r="K293" s="17" t="s">
        <v>131</v>
      </c>
      <c r="L293" s="15">
        <v>5</v>
      </c>
      <c r="M293" s="18">
        <v>2018</v>
      </c>
      <c r="N293" s="19"/>
      <c r="O293" s="17">
        <v>174</v>
      </c>
      <c r="P293" s="17">
        <v>150</v>
      </c>
      <c r="Q293" s="15" t="s">
        <v>666</v>
      </c>
    </row>
    <row r="294" spans="1:25" s="23" customFormat="1" x14ac:dyDescent="0.3">
      <c r="A294" s="23" t="s">
        <v>98</v>
      </c>
      <c r="B294" s="20" t="s">
        <v>119</v>
      </c>
      <c r="C294" s="20" t="s">
        <v>120</v>
      </c>
      <c r="D294" s="20" t="s">
        <v>132</v>
      </c>
      <c r="E294" s="20" t="s">
        <v>594</v>
      </c>
      <c r="F294" s="35" t="s">
        <v>128</v>
      </c>
      <c r="G294" s="20" t="s">
        <v>159</v>
      </c>
      <c r="H294" s="20" t="s">
        <v>135</v>
      </c>
      <c r="I294" s="22">
        <v>2</v>
      </c>
      <c r="J294" s="24" t="s">
        <v>131</v>
      </c>
      <c r="K294" s="25" t="s">
        <v>131</v>
      </c>
      <c r="L294" s="22">
        <v>5</v>
      </c>
      <c r="M294" s="26">
        <v>2018</v>
      </c>
      <c r="N294" s="27"/>
      <c r="O294" s="25">
        <v>162</v>
      </c>
      <c r="P294" s="25">
        <v>43</v>
      </c>
      <c r="Q294" s="22" t="s">
        <v>666</v>
      </c>
      <c r="R294" s="22"/>
      <c r="S294" s="22"/>
      <c r="T294" s="22"/>
      <c r="U294" s="22"/>
      <c r="V294" s="22"/>
      <c r="W294" s="22"/>
      <c r="X294" s="22"/>
      <c r="Y294" s="22"/>
    </row>
    <row r="295" spans="1:25" s="23" customFormat="1" x14ac:dyDescent="0.3">
      <c r="A295" s="23" t="s">
        <v>98</v>
      </c>
      <c r="B295" s="20" t="s">
        <v>119</v>
      </c>
      <c r="C295" s="20" t="s">
        <v>120</v>
      </c>
      <c r="D295" s="20" t="s">
        <v>132</v>
      </c>
      <c r="E295" s="20" t="s">
        <v>595</v>
      </c>
      <c r="F295" s="35" t="s">
        <v>128</v>
      </c>
      <c r="G295" s="20" t="s">
        <v>229</v>
      </c>
      <c r="H295" s="20" t="s">
        <v>135</v>
      </c>
      <c r="I295" s="22">
        <v>2</v>
      </c>
      <c r="J295" s="24" t="s">
        <v>131</v>
      </c>
      <c r="K295" s="25" t="s">
        <v>131</v>
      </c>
      <c r="L295" s="22">
        <v>5</v>
      </c>
      <c r="M295" s="26">
        <v>2018</v>
      </c>
      <c r="N295" s="27"/>
      <c r="O295" s="25">
        <v>150</v>
      </c>
      <c r="P295" s="25">
        <v>67</v>
      </c>
      <c r="Q295" s="22" t="s">
        <v>666</v>
      </c>
      <c r="R295" s="22"/>
      <c r="S295" s="22"/>
      <c r="T295" s="22"/>
      <c r="U295" s="22"/>
      <c r="V295" s="22"/>
      <c r="W295" s="22"/>
      <c r="X295" s="22"/>
      <c r="Y295" s="22"/>
    </row>
    <row r="296" spans="1:25" x14ac:dyDescent="0.3">
      <c r="A296" s="13" t="s">
        <v>98</v>
      </c>
      <c r="B296" s="14" t="s">
        <v>119</v>
      </c>
      <c r="C296" s="14" t="s">
        <v>120</v>
      </c>
      <c r="D296" s="14" t="s">
        <v>176</v>
      </c>
      <c r="E296" s="14" t="s">
        <v>428</v>
      </c>
      <c r="F296" s="33" t="s">
        <v>172</v>
      </c>
      <c r="G296" s="14" t="s">
        <v>180</v>
      </c>
      <c r="H296" s="14" t="s">
        <v>131</v>
      </c>
      <c r="I296" s="15" t="s">
        <v>131</v>
      </c>
      <c r="J296" s="16" t="s">
        <v>131</v>
      </c>
      <c r="K296" s="17" t="s">
        <v>131</v>
      </c>
      <c r="L296" s="15" t="s">
        <v>131</v>
      </c>
      <c r="M296" s="18" t="s">
        <v>131</v>
      </c>
      <c r="N296" s="19"/>
      <c r="O296" s="17">
        <v>124</v>
      </c>
      <c r="P296" s="17">
        <v>215</v>
      </c>
      <c r="Q296" s="15" t="s">
        <v>665</v>
      </c>
    </row>
    <row r="297" spans="1:25" x14ac:dyDescent="0.3">
      <c r="A297" s="13" t="s">
        <v>98</v>
      </c>
      <c r="B297" s="14" t="s">
        <v>119</v>
      </c>
      <c r="C297" s="14" t="s">
        <v>120</v>
      </c>
      <c r="D297" s="14" t="s">
        <v>176</v>
      </c>
      <c r="E297" s="14" t="s">
        <v>429</v>
      </c>
      <c r="F297" s="33" t="s">
        <v>172</v>
      </c>
      <c r="G297" s="14" t="s">
        <v>180</v>
      </c>
      <c r="H297" s="14" t="s">
        <v>131</v>
      </c>
      <c r="I297" s="15" t="s">
        <v>131</v>
      </c>
      <c r="J297" s="16" t="s">
        <v>131</v>
      </c>
      <c r="K297" s="17" t="s">
        <v>131</v>
      </c>
      <c r="L297" s="15" t="s">
        <v>131</v>
      </c>
      <c r="M297" s="18" t="s">
        <v>131</v>
      </c>
      <c r="N297" s="19"/>
      <c r="O297" s="17">
        <v>117</v>
      </c>
      <c r="P297" s="17">
        <v>178</v>
      </c>
      <c r="Q297" s="15" t="s">
        <v>665</v>
      </c>
    </row>
    <row r="298" spans="1:25" x14ac:dyDescent="0.3">
      <c r="A298" s="13" t="s">
        <v>98</v>
      </c>
      <c r="B298" s="14" t="s">
        <v>119</v>
      </c>
      <c r="C298" s="14" t="s">
        <v>120</v>
      </c>
      <c r="D298" s="14" t="s">
        <v>132</v>
      </c>
      <c r="E298" s="14" t="s">
        <v>171</v>
      </c>
      <c r="F298" s="33" t="s">
        <v>162</v>
      </c>
      <c r="G298" s="14" t="s">
        <v>163</v>
      </c>
      <c r="H298" s="14" t="s">
        <v>131</v>
      </c>
      <c r="I298" s="15" t="s">
        <v>131</v>
      </c>
      <c r="J298" s="16" t="s">
        <v>131</v>
      </c>
      <c r="K298" s="17" t="s">
        <v>131</v>
      </c>
      <c r="L298" s="15" t="s">
        <v>131</v>
      </c>
      <c r="M298" s="18" t="s">
        <v>131</v>
      </c>
      <c r="N298" s="19"/>
      <c r="O298" s="17">
        <v>263</v>
      </c>
      <c r="P298" s="17">
        <v>123</v>
      </c>
      <c r="Q298" s="15" t="s">
        <v>666</v>
      </c>
    </row>
    <row r="299" spans="1:25" x14ac:dyDescent="0.3">
      <c r="A299" s="13" t="s">
        <v>98</v>
      </c>
      <c r="B299" s="14" t="s">
        <v>119</v>
      </c>
      <c r="C299" s="14" t="s">
        <v>120</v>
      </c>
      <c r="D299" s="14" t="s">
        <v>132</v>
      </c>
      <c r="E299" s="14" t="s">
        <v>171</v>
      </c>
      <c r="F299" s="33" t="s">
        <v>162</v>
      </c>
      <c r="G299" s="14" t="s">
        <v>164</v>
      </c>
      <c r="H299" s="14" t="s">
        <v>131</v>
      </c>
      <c r="I299" s="15" t="s">
        <v>131</v>
      </c>
      <c r="J299" s="16" t="s">
        <v>131</v>
      </c>
      <c r="K299" s="17" t="s">
        <v>131</v>
      </c>
      <c r="L299" s="15" t="s">
        <v>131</v>
      </c>
      <c r="M299" s="18" t="s">
        <v>131</v>
      </c>
      <c r="N299" s="19"/>
      <c r="O299" s="17">
        <v>240</v>
      </c>
      <c r="P299" s="17">
        <v>143</v>
      </c>
      <c r="Q299" s="15" t="s">
        <v>666</v>
      </c>
    </row>
    <row r="300" spans="1:25" x14ac:dyDescent="0.3">
      <c r="A300" s="13" t="s">
        <v>40</v>
      </c>
      <c r="B300" s="14" t="s">
        <v>115</v>
      </c>
      <c r="C300" s="14" t="s">
        <v>100</v>
      </c>
      <c r="D300" s="14" t="s">
        <v>132</v>
      </c>
      <c r="E300" s="14" t="s">
        <v>614</v>
      </c>
      <c r="F300" s="33" t="s">
        <v>128</v>
      </c>
      <c r="G300" s="14" t="s">
        <v>159</v>
      </c>
      <c r="H300" s="14" t="s">
        <v>142</v>
      </c>
      <c r="I300" s="15">
        <v>2.4</v>
      </c>
      <c r="J300" s="16" t="s">
        <v>131</v>
      </c>
      <c r="K300" s="17" t="s">
        <v>131</v>
      </c>
      <c r="L300" s="15">
        <v>5</v>
      </c>
      <c r="M300" s="18">
        <v>2018</v>
      </c>
      <c r="N300" s="19"/>
      <c r="O300" s="17">
        <v>70</v>
      </c>
      <c r="P300" s="17">
        <v>44</v>
      </c>
      <c r="Q300" s="15" t="s">
        <v>666</v>
      </c>
    </row>
    <row r="301" spans="1:25" x14ac:dyDescent="0.3">
      <c r="A301" s="13" t="s">
        <v>40</v>
      </c>
      <c r="B301" s="14" t="s">
        <v>115</v>
      </c>
      <c r="C301" s="14" t="s">
        <v>100</v>
      </c>
      <c r="D301" s="14" t="s">
        <v>214</v>
      </c>
      <c r="E301" s="14" t="s">
        <v>215</v>
      </c>
      <c r="F301" s="33" t="s">
        <v>128</v>
      </c>
      <c r="G301" s="14" t="s">
        <v>159</v>
      </c>
      <c r="H301" s="14" t="s">
        <v>135</v>
      </c>
      <c r="I301" s="15">
        <v>1.9</v>
      </c>
      <c r="J301" s="16" t="s">
        <v>131</v>
      </c>
      <c r="K301" s="17" t="s">
        <v>131</v>
      </c>
      <c r="L301" s="15">
        <v>5</v>
      </c>
      <c r="M301" s="18">
        <v>2018</v>
      </c>
      <c r="N301" s="19"/>
      <c r="O301" s="17">
        <v>614</v>
      </c>
      <c r="P301" s="17">
        <v>102</v>
      </c>
      <c r="Q301" s="15" t="s">
        <v>666</v>
      </c>
    </row>
    <row r="302" spans="1:25" x14ac:dyDescent="0.3">
      <c r="A302" s="13" t="s">
        <v>58</v>
      </c>
      <c r="B302" s="14" t="s">
        <v>115</v>
      </c>
      <c r="C302" s="14" t="s">
        <v>100</v>
      </c>
      <c r="D302" s="14" t="s">
        <v>132</v>
      </c>
      <c r="E302" s="14" t="s">
        <v>47</v>
      </c>
      <c r="F302" s="33" t="s">
        <v>128</v>
      </c>
      <c r="G302" s="14" t="s">
        <v>129</v>
      </c>
      <c r="H302" s="14" t="s">
        <v>142</v>
      </c>
      <c r="I302" s="15">
        <v>1.5</v>
      </c>
      <c r="J302" s="16" t="s">
        <v>131</v>
      </c>
      <c r="K302" s="17" t="s">
        <v>131</v>
      </c>
      <c r="L302" s="15">
        <v>5</v>
      </c>
      <c r="M302" s="18">
        <v>2018</v>
      </c>
      <c r="N302" s="19"/>
      <c r="O302" s="17">
        <v>112</v>
      </c>
      <c r="P302" s="17">
        <v>84</v>
      </c>
      <c r="Q302" s="15" t="s">
        <v>666</v>
      </c>
    </row>
    <row r="303" spans="1:25" x14ac:dyDescent="0.3">
      <c r="A303" s="13" t="s">
        <v>58</v>
      </c>
      <c r="B303" s="14" t="s">
        <v>115</v>
      </c>
      <c r="C303" s="14" t="s">
        <v>100</v>
      </c>
      <c r="D303" s="14" t="s">
        <v>176</v>
      </c>
      <c r="E303" s="14" t="s">
        <v>431</v>
      </c>
      <c r="F303" s="33" t="s">
        <v>128</v>
      </c>
      <c r="G303" s="14" t="s">
        <v>361</v>
      </c>
      <c r="H303" s="14" t="s">
        <v>142</v>
      </c>
      <c r="I303" s="15">
        <v>3</v>
      </c>
      <c r="J303" s="16" t="s">
        <v>131</v>
      </c>
      <c r="K303" s="17" t="s">
        <v>131</v>
      </c>
      <c r="L303" s="15">
        <v>5</v>
      </c>
      <c r="M303" s="18">
        <v>2018</v>
      </c>
      <c r="N303" s="19"/>
      <c r="O303" s="17">
        <v>139</v>
      </c>
      <c r="P303" s="17">
        <v>226</v>
      </c>
      <c r="Q303" s="15" t="s">
        <v>665</v>
      </c>
    </row>
    <row r="304" spans="1:25" x14ac:dyDescent="0.3">
      <c r="A304" s="13" t="s">
        <v>58</v>
      </c>
      <c r="B304" s="14" t="s">
        <v>115</v>
      </c>
      <c r="C304" s="14" t="s">
        <v>100</v>
      </c>
      <c r="D304" s="14" t="s">
        <v>153</v>
      </c>
      <c r="E304" s="14" t="s">
        <v>432</v>
      </c>
      <c r="F304" s="33" t="s">
        <v>162</v>
      </c>
      <c r="G304" s="14" t="s">
        <v>164</v>
      </c>
      <c r="H304" s="14" t="s">
        <v>131</v>
      </c>
      <c r="I304" s="15" t="s">
        <v>131</v>
      </c>
      <c r="J304" s="16" t="s">
        <v>131</v>
      </c>
      <c r="K304" s="17" t="s">
        <v>131</v>
      </c>
      <c r="L304" s="15" t="s">
        <v>131</v>
      </c>
      <c r="M304" s="18" t="s">
        <v>131</v>
      </c>
      <c r="N304" s="19"/>
      <c r="O304" s="17">
        <v>52</v>
      </c>
      <c r="P304" s="17">
        <v>25</v>
      </c>
      <c r="Q304" s="15" t="s">
        <v>666</v>
      </c>
    </row>
    <row r="305" spans="1:25" x14ac:dyDescent="0.3">
      <c r="A305" s="13" t="s">
        <v>58</v>
      </c>
      <c r="B305" s="14" t="s">
        <v>115</v>
      </c>
      <c r="C305" s="14" t="s">
        <v>100</v>
      </c>
      <c r="D305" s="14" t="s">
        <v>153</v>
      </c>
      <c r="E305" s="14" t="s">
        <v>433</v>
      </c>
      <c r="F305" s="33" t="s">
        <v>162</v>
      </c>
      <c r="G305" s="14" t="s">
        <v>163</v>
      </c>
      <c r="H305" s="14" t="s">
        <v>131</v>
      </c>
      <c r="I305" s="15" t="s">
        <v>131</v>
      </c>
      <c r="J305" s="16" t="s">
        <v>131</v>
      </c>
      <c r="K305" s="17" t="s">
        <v>131</v>
      </c>
      <c r="L305" s="15" t="s">
        <v>131</v>
      </c>
      <c r="M305" s="18" t="s">
        <v>131</v>
      </c>
      <c r="N305" s="19"/>
      <c r="O305" s="17">
        <v>128</v>
      </c>
      <c r="P305" s="17">
        <v>60</v>
      </c>
      <c r="Q305" s="15" t="s">
        <v>666</v>
      </c>
    </row>
    <row r="306" spans="1:25" x14ac:dyDescent="0.3">
      <c r="A306" s="13" t="s">
        <v>58</v>
      </c>
      <c r="B306" s="14" t="s">
        <v>115</v>
      </c>
      <c r="C306" s="14" t="s">
        <v>100</v>
      </c>
      <c r="D306" s="14" t="s">
        <v>153</v>
      </c>
      <c r="E306" s="14" t="s">
        <v>433</v>
      </c>
      <c r="F306" s="33" t="s">
        <v>162</v>
      </c>
      <c r="G306" s="14" t="s">
        <v>164</v>
      </c>
      <c r="H306" s="14" t="s">
        <v>131</v>
      </c>
      <c r="I306" s="15" t="s">
        <v>131</v>
      </c>
      <c r="J306" s="16" t="s">
        <v>131</v>
      </c>
      <c r="K306" s="17" t="s">
        <v>131</v>
      </c>
      <c r="L306" s="15" t="s">
        <v>131</v>
      </c>
      <c r="M306" s="18" t="s">
        <v>131</v>
      </c>
      <c r="N306" s="19"/>
      <c r="O306" s="17">
        <v>116</v>
      </c>
      <c r="P306" s="17">
        <v>72</v>
      </c>
      <c r="Q306" s="15" t="s">
        <v>666</v>
      </c>
    </row>
    <row r="307" spans="1:25" x14ac:dyDescent="0.3">
      <c r="A307" s="13" t="s">
        <v>35</v>
      </c>
      <c r="B307" s="14" t="s">
        <v>119</v>
      </c>
      <c r="C307" s="14" t="s">
        <v>46</v>
      </c>
      <c r="D307" s="14" t="s">
        <v>176</v>
      </c>
      <c r="E307" s="14" t="s">
        <v>177</v>
      </c>
      <c r="F307" s="33" t="s">
        <v>128</v>
      </c>
      <c r="G307" s="14" t="s">
        <v>145</v>
      </c>
      <c r="H307" s="14" t="s">
        <v>135</v>
      </c>
      <c r="I307" s="15">
        <v>6</v>
      </c>
      <c r="J307" s="16" t="s">
        <v>131</v>
      </c>
      <c r="K307" s="17" t="s">
        <v>131</v>
      </c>
      <c r="L307" s="15">
        <v>5</v>
      </c>
      <c r="M307" s="18">
        <v>2018</v>
      </c>
      <c r="N307" s="19"/>
      <c r="O307" s="17">
        <v>13</v>
      </c>
      <c r="P307" s="17">
        <v>1</v>
      </c>
      <c r="Q307" s="15" t="s">
        <v>666</v>
      </c>
    </row>
    <row r="308" spans="1:25" s="23" customFormat="1" x14ac:dyDescent="0.3">
      <c r="A308" s="23" t="s">
        <v>91</v>
      </c>
      <c r="B308" s="20" t="s">
        <v>115</v>
      </c>
      <c r="C308" s="20" t="s">
        <v>100</v>
      </c>
      <c r="D308" s="20" t="s">
        <v>132</v>
      </c>
      <c r="E308" s="20" t="s">
        <v>633</v>
      </c>
      <c r="F308" s="35" t="s">
        <v>128</v>
      </c>
      <c r="G308" s="20" t="s">
        <v>134</v>
      </c>
      <c r="H308" s="20" t="s">
        <v>142</v>
      </c>
      <c r="I308" s="22">
        <v>3.5</v>
      </c>
      <c r="J308" s="24" t="s">
        <v>131</v>
      </c>
      <c r="K308" s="25" t="s">
        <v>131</v>
      </c>
      <c r="L308" s="22" t="s">
        <v>157</v>
      </c>
      <c r="M308" s="26">
        <v>2018</v>
      </c>
      <c r="N308" s="27"/>
      <c r="O308" s="25">
        <v>823</v>
      </c>
      <c r="P308" s="25">
        <v>1038</v>
      </c>
      <c r="Q308" s="22" t="s">
        <v>665</v>
      </c>
      <c r="R308" s="22"/>
      <c r="S308" s="22"/>
      <c r="T308" s="22"/>
      <c r="U308" s="22"/>
      <c r="V308" s="22"/>
      <c r="W308" s="22"/>
      <c r="X308" s="22"/>
      <c r="Y308" s="22"/>
    </row>
    <row r="309" spans="1:25" s="23" customFormat="1" x14ac:dyDescent="0.3">
      <c r="A309" s="23" t="s">
        <v>91</v>
      </c>
      <c r="B309" s="20" t="s">
        <v>115</v>
      </c>
      <c r="C309" s="20" t="s">
        <v>100</v>
      </c>
      <c r="D309" s="20" t="s">
        <v>132</v>
      </c>
      <c r="E309" s="20" t="s">
        <v>241</v>
      </c>
      <c r="F309" s="35" t="s">
        <v>128</v>
      </c>
      <c r="G309" s="20" t="s">
        <v>219</v>
      </c>
      <c r="H309" s="20" t="s">
        <v>135</v>
      </c>
      <c r="I309" s="22">
        <v>0.5</v>
      </c>
      <c r="J309" s="24" t="s">
        <v>131</v>
      </c>
      <c r="K309" s="25" t="s">
        <v>131</v>
      </c>
      <c r="L309" s="22">
        <v>5</v>
      </c>
      <c r="M309" s="26">
        <v>2018</v>
      </c>
      <c r="N309" s="27"/>
      <c r="O309" s="25">
        <v>814</v>
      </c>
      <c r="P309" s="25">
        <v>585</v>
      </c>
      <c r="Q309" s="22" t="s">
        <v>666</v>
      </c>
      <c r="R309" s="22"/>
      <c r="S309" s="22"/>
      <c r="T309" s="22"/>
      <c r="U309" s="22"/>
      <c r="V309" s="22"/>
      <c r="W309" s="22"/>
      <c r="X309" s="22"/>
      <c r="Y309" s="22"/>
    </row>
    <row r="310" spans="1:25" s="23" customFormat="1" x14ac:dyDescent="0.3">
      <c r="A310" s="23" t="s">
        <v>91</v>
      </c>
      <c r="B310" s="20" t="s">
        <v>115</v>
      </c>
      <c r="C310" s="20" t="s">
        <v>100</v>
      </c>
      <c r="D310" s="20" t="s">
        <v>132</v>
      </c>
      <c r="E310" s="20" t="s">
        <v>241</v>
      </c>
      <c r="F310" s="35" t="s">
        <v>128</v>
      </c>
      <c r="G310" s="20" t="s">
        <v>361</v>
      </c>
      <c r="H310" s="20" t="s">
        <v>142</v>
      </c>
      <c r="I310" s="22">
        <v>2</v>
      </c>
      <c r="J310" s="24" t="s">
        <v>131</v>
      </c>
      <c r="K310" s="25" t="s">
        <v>131</v>
      </c>
      <c r="L310" s="22">
        <v>5</v>
      </c>
      <c r="M310" s="26">
        <v>2018</v>
      </c>
      <c r="N310" s="27"/>
      <c r="O310" s="25">
        <v>311</v>
      </c>
      <c r="P310" s="25">
        <v>323</v>
      </c>
      <c r="Q310" s="22" t="s">
        <v>665</v>
      </c>
      <c r="R310" s="22"/>
      <c r="S310" s="22"/>
      <c r="T310" s="22"/>
      <c r="U310" s="22"/>
      <c r="V310" s="22"/>
      <c r="W310" s="22"/>
      <c r="X310" s="22"/>
      <c r="Y310" s="22"/>
    </row>
    <row r="311" spans="1:25" s="23" customFormat="1" x14ac:dyDescent="0.3">
      <c r="A311" s="23" t="s">
        <v>91</v>
      </c>
      <c r="B311" s="20" t="s">
        <v>115</v>
      </c>
      <c r="C311" s="20" t="s">
        <v>100</v>
      </c>
      <c r="D311" s="20" t="s">
        <v>132</v>
      </c>
      <c r="E311" s="20" t="s">
        <v>52</v>
      </c>
      <c r="F311" s="35" t="s">
        <v>128</v>
      </c>
      <c r="G311" s="20" t="s">
        <v>281</v>
      </c>
      <c r="H311" s="20" t="s">
        <v>135</v>
      </c>
      <c r="I311" s="22">
        <v>4</v>
      </c>
      <c r="J311" s="24" t="s">
        <v>131</v>
      </c>
      <c r="K311" s="25" t="s">
        <v>131</v>
      </c>
      <c r="L311" s="22" t="s">
        <v>157</v>
      </c>
      <c r="M311" s="26">
        <v>2018</v>
      </c>
      <c r="N311" s="27"/>
      <c r="O311" s="25">
        <v>1598</v>
      </c>
      <c r="P311" s="25">
        <v>687</v>
      </c>
      <c r="Q311" s="22" t="s">
        <v>666</v>
      </c>
      <c r="R311" s="22"/>
      <c r="S311" s="22"/>
      <c r="T311" s="22"/>
      <c r="U311" s="22"/>
      <c r="V311" s="22"/>
      <c r="W311" s="22"/>
      <c r="X311" s="22"/>
      <c r="Y311" s="22"/>
    </row>
    <row r="312" spans="1:25" s="23" customFormat="1" x14ac:dyDescent="0.3">
      <c r="A312" s="23" t="s">
        <v>91</v>
      </c>
      <c r="B312" s="20" t="s">
        <v>115</v>
      </c>
      <c r="C312" s="20" t="s">
        <v>100</v>
      </c>
      <c r="D312" s="20" t="s">
        <v>132</v>
      </c>
      <c r="E312" s="20" t="s">
        <v>34</v>
      </c>
      <c r="F312" s="35" t="s">
        <v>128</v>
      </c>
      <c r="G312" s="20" t="s">
        <v>129</v>
      </c>
      <c r="H312" s="20" t="s">
        <v>142</v>
      </c>
      <c r="I312" s="22">
        <v>3.75</v>
      </c>
      <c r="J312" s="24" t="s">
        <v>131</v>
      </c>
      <c r="K312" s="25" t="s">
        <v>131</v>
      </c>
      <c r="L312" s="22" t="s">
        <v>157</v>
      </c>
      <c r="M312" s="26">
        <v>2018</v>
      </c>
      <c r="N312" s="27"/>
      <c r="O312" s="25">
        <v>447</v>
      </c>
      <c r="P312" s="25">
        <v>453</v>
      </c>
      <c r="Q312" s="22" t="s">
        <v>665</v>
      </c>
      <c r="R312" s="22"/>
      <c r="S312" s="22"/>
      <c r="T312" s="22"/>
      <c r="U312" s="22"/>
      <c r="V312" s="22"/>
      <c r="W312" s="22"/>
      <c r="X312" s="22"/>
      <c r="Y312" s="22"/>
    </row>
    <row r="313" spans="1:25" s="23" customFormat="1" x14ac:dyDescent="0.3">
      <c r="A313" s="23" t="s">
        <v>91</v>
      </c>
      <c r="B313" s="20" t="s">
        <v>115</v>
      </c>
      <c r="C313" s="20" t="s">
        <v>100</v>
      </c>
      <c r="D313" s="20" t="s">
        <v>132</v>
      </c>
      <c r="E313" s="20" t="s">
        <v>105</v>
      </c>
      <c r="F313" s="35" t="s">
        <v>128</v>
      </c>
      <c r="G313" s="20" t="s">
        <v>134</v>
      </c>
      <c r="H313" s="20" t="s">
        <v>142</v>
      </c>
      <c r="I313" s="22">
        <v>1.5</v>
      </c>
      <c r="J313" s="24" t="s">
        <v>131</v>
      </c>
      <c r="K313" s="25" t="s">
        <v>131</v>
      </c>
      <c r="L313" s="22" t="s">
        <v>157</v>
      </c>
      <c r="M313" s="26">
        <v>2018</v>
      </c>
      <c r="N313" s="27"/>
      <c r="O313" s="25">
        <v>366</v>
      </c>
      <c r="P313" s="25">
        <v>567</v>
      </c>
      <c r="Q313" s="22" t="s">
        <v>665</v>
      </c>
      <c r="R313" s="22"/>
      <c r="S313" s="22"/>
      <c r="T313" s="22"/>
      <c r="U313" s="22"/>
      <c r="V313" s="22"/>
      <c r="W313" s="22"/>
      <c r="X313" s="22"/>
      <c r="Y313" s="22"/>
    </row>
    <row r="314" spans="1:25" s="23" customFormat="1" x14ac:dyDescent="0.3">
      <c r="A314" s="23" t="s">
        <v>91</v>
      </c>
      <c r="B314" s="20" t="s">
        <v>115</v>
      </c>
      <c r="C314" s="20" t="s">
        <v>100</v>
      </c>
      <c r="D314" s="20" t="s">
        <v>153</v>
      </c>
      <c r="E314" s="20" t="s">
        <v>55</v>
      </c>
      <c r="F314" s="35" t="s">
        <v>128</v>
      </c>
      <c r="G314" s="20" t="s">
        <v>230</v>
      </c>
      <c r="H314" s="20" t="s">
        <v>142</v>
      </c>
      <c r="I314" s="22">
        <v>2.5</v>
      </c>
      <c r="J314" s="24" t="s">
        <v>131</v>
      </c>
      <c r="K314" s="25" t="s">
        <v>131</v>
      </c>
      <c r="L314" s="22" t="s">
        <v>157</v>
      </c>
      <c r="M314" s="26">
        <v>2018</v>
      </c>
      <c r="N314" s="27" t="s">
        <v>146</v>
      </c>
      <c r="O314" s="25">
        <f>0+479</f>
        <v>479</v>
      </c>
      <c r="P314" s="25">
        <f>6+526</f>
        <v>532</v>
      </c>
      <c r="Q314" s="22" t="s">
        <v>665</v>
      </c>
      <c r="R314" s="22" t="s">
        <v>58</v>
      </c>
      <c r="S314" s="22"/>
      <c r="T314" s="22"/>
      <c r="U314" s="22"/>
      <c r="V314" s="22"/>
      <c r="W314" s="22"/>
      <c r="X314" s="22"/>
      <c r="Y314" s="22"/>
    </row>
    <row r="315" spans="1:25" s="23" customFormat="1" x14ac:dyDescent="0.3">
      <c r="A315" s="23" t="s">
        <v>91</v>
      </c>
      <c r="B315" s="20" t="s">
        <v>115</v>
      </c>
      <c r="C315" s="20" t="s">
        <v>100</v>
      </c>
      <c r="D315" s="20" t="s">
        <v>153</v>
      </c>
      <c r="E315" s="20" t="s">
        <v>55</v>
      </c>
      <c r="F315" s="35" t="s">
        <v>128</v>
      </c>
      <c r="G315" s="20" t="s">
        <v>134</v>
      </c>
      <c r="H315" s="20" t="s">
        <v>142</v>
      </c>
      <c r="I315" s="22">
        <v>2.5</v>
      </c>
      <c r="J315" s="24" t="s">
        <v>131</v>
      </c>
      <c r="K315" s="25" t="s">
        <v>131</v>
      </c>
      <c r="L315" s="22" t="s">
        <v>157</v>
      </c>
      <c r="M315" s="26">
        <v>2018</v>
      </c>
      <c r="N315" s="27" t="s">
        <v>146</v>
      </c>
      <c r="O315" s="25">
        <f>0+540</f>
        <v>540</v>
      </c>
      <c r="P315" s="25">
        <f>6+468</f>
        <v>474</v>
      </c>
      <c r="Q315" s="22" t="s">
        <v>666</v>
      </c>
      <c r="R315" s="22" t="s">
        <v>58</v>
      </c>
      <c r="S315" s="22"/>
      <c r="T315" s="22"/>
      <c r="U315" s="22"/>
      <c r="V315" s="22"/>
      <c r="W315" s="22"/>
      <c r="X315" s="22"/>
      <c r="Y315" s="22"/>
    </row>
    <row r="316" spans="1:25" x14ac:dyDescent="0.3">
      <c r="A316" s="13" t="s">
        <v>91</v>
      </c>
      <c r="B316" s="14" t="s">
        <v>115</v>
      </c>
      <c r="C316" s="14" t="s">
        <v>100</v>
      </c>
      <c r="D316" s="14" t="s">
        <v>132</v>
      </c>
      <c r="E316" s="14" t="s">
        <v>45</v>
      </c>
      <c r="F316" s="33" t="s">
        <v>128</v>
      </c>
      <c r="G316" s="14" t="s">
        <v>219</v>
      </c>
      <c r="H316" s="14" t="s">
        <v>267</v>
      </c>
      <c r="I316" s="15">
        <v>1</v>
      </c>
      <c r="J316" s="16" t="s">
        <v>131</v>
      </c>
      <c r="K316" s="17" t="s">
        <v>131</v>
      </c>
      <c r="L316" s="15">
        <v>5</v>
      </c>
      <c r="M316" s="18">
        <v>2018</v>
      </c>
      <c r="N316" s="19"/>
      <c r="O316" s="17">
        <v>7940</v>
      </c>
      <c r="P316" s="17">
        <v>5170</v>
      </c>
      <c r="Q316" s="15" t="s">
        <v>666</v>
      </c>
    </row>
    <row r="317" spans="1:25" x14ac:dyDescent="0.3">
      <c r="A317" s="13" t="s">
        <v>91</v>
      </c>
      <c r="B317" s="14" t="s">
        <v>115</v>
      </c>
      <c r="C317" s="14" t="s">
        <v>100</v>
      </c>
      <c r="D317" s="14" t="s">
        <v>132</v>
      </c>
      <c r="E317" s="14" t="s">
        <v>45</v>
      </c>
      <c r="F317" s="33" t="s">
        <v>128</v>
      </c>
      <c r="G317" s="14" t="s">
        <v>134</v>
      </c>
      <c r="H317" s="14" t="s">
        <v>135</v>
      </c>
      <c r="I317" s="15">
        <v>4.6500000000000004</v>
      </c>
      <c r="J317" s="16" t="s">
        <v>131</v>
      </c>
      <c r="K317" s="17" t="s">
        <v>131</v>
      </c>
      <c r="L317" s="15">
        <v>5</v>
      </c>
      <c r="M317" s="18">
        <v>2018</v>
      </c>
      <c r="N317" s="19"/>
      <c r="O317" s="17">
        <v>10126</v>
      </c>
      <c r="P317" s="17">
        <v>3029</v>
      </c>
      <c r="Q317" s="15" t="s">
        <v>666</v>
      </c>
    </row>
    <row r="318" spans="1:25" x14ac:dyDescent="0.3">
      <c r="A318" s="13" t="s">
        <v>91</v>
      </c>
      <c r="B318" s="14" t="s">
        <v>115</v>
      </c>
      <c r="C318" s="14" t="s">
        <v>100</v>
      </c>
      <c r="D318" s="14" t="s">
        <v>132</v>
      </c>
      <c r="E318" s="14" t="s">
        <v>45</v>
      </c>
      <c r="F318" s="33" t="s">
        <v>184</v>
      </c>
      <c r="G318" s="14" t="s">
        <v>155</v>
      </c>
      <c r="H318" s="14" t="s">
        <v>131</v>
      </c>
      <c r="I318" s="15" t="s">
        <v>131</v>
      </c>
      <c r="J318" s="16" t="s">
        <v>131</v>
      </c>
      <c r="K318" s="17" t="s">
        <v>131</v>
      </c>
      <c r="L318" s="15" t="s">
        <v>131</v>
      </c>
      <c r="M318" s="18" t="s">
        <v>131</v>
      </c>
      <c r="N318" s="19"/>
      <c r="O318" s="17">
        <v>2183</v>
      </c>
      <c r="P318" s="17">
        <v>5677</v>
      </c>
      <c r="Q318" s="15" t="s">
        <v>665</v>
      </c>
    </row>
    <row r="319" spans="1:25" x14ac:dyDescent="0.3">
      <c r="A319" s="13" t="s">
        <v>91</v>
      </c>
      <c r="B319" s="14" t="s">
        <v>115</v>
      </c>
      <c r="C319" s="14" t="s">
        <v>100</v>
      </c>
      <c r="D319" s="14" t="s">
        <v>132</v>
      </c>
      <c r="E319" s="14" t="s">
        <v>573</v>
      </c>
      <c r="F319" s="33" t="s">
        <v>162</v>
      </c>
      <c r="G319" s="14" t="s">
        <v>164</v>
      </c>
      <c r="H319" s="14" t="s">
        <v>131</v>
      </c>
      <c r="I319" s="15" t="s">
        <v>131</v>
      </c>
      <c r="J319" s="16" t="s">
        <v>131</v>
      </c>
      <c r="K319" s="17" t="s">
        <v>131</v>
      </c>
      <c r="L319" s="15" t="s">
        <v>131</v>
      </c>
      <c r="M319" s="18" t="s">
        <v>131</v>
      </c>
      <c r="N319" s="19"/>
      <c r="O319" s="17">
        <v>111</v>
      </c>
      <c r="P319" s="17">
        <v>54</v>
      </c>
      <c r="Q319" s="15" t="s">
        <v>666</v>
      </c>
    </row>
    <row r="320" spans="1:25" x14ac:dyDescent="0.3">
      <c r="A320" s="13" t="s">
        <v>91</v>
      </c>
      <c r="B320" s="14" t="s">
        <v>115</v>
      </c>
      <c r="C320" s="14" t="s">
        <v>100</v>
      </c>
      <c r="D320" s="14" t="s">
        <v>132</v>
      </c>
      <c r="E320" s="14" t="s">
        <v>574</v>
      </c>
      <c r="F320" s="33" t="s">
        <v>162</v>
      </c>
      <c r="G320" s="14" t="s">
        <v>163</v>
      </c>
      <c r="H320" s="14" t="s">
        <v>131</v>
      </c>
      <c r="I320" s="15" t="s">
        <v>131</v>
      </c>
      <c r="J320" s="16" t="s">
        <v>131</v>
      </c>
      <c r="K320" s="17" t="s">
        <v>131</v>
      </c>
      <c r="L320" s="15" t="s">
        <v>131</v>
      </c>
      <c r="M320" s="18" t="s">
        <v>131</v>
      </c>
      <c r="N320" s="19"/>
      <c r="O320" s="17">
        <v>145</v>
      </c>
      <c r="P320" s="17">
        <v>76</v>
      </c>
      <c r="Q320" s="15" t="s">
        <v>666</v>
      </c>
    </row>
    <row r="321" spans="1:25" x14ac:dyDescent="0.3">
      <c r="A321" s="13" t="s">
        <v>91</v>
      </c>
      <c r="B321" s="14" t="s">
        <v>115</v>
      </c>
      <c r="C321" s="14" t="s">
        <v>100</v>
      </c>
      <c r="D321" s="14" t="s">
        <v>132</v>
      </c>
      <c r="E321" s="14" t="s">
        <v>574</v>
      </c>
      <c r="F321" s="33" t="s">
        <v>162</v>
      </c>
      <c r="G321" s="14" t="s">
        <v>164</v>
      </c>
      <c r="H321" s="14" t="s">
        <v>131</v>
      </c>
      <c r="I321" s="15" t="s">
        <v>131</v>
      </c>
      <c r="J321" s="16" t="s">
        <v>131</v>
      </c>
      <c r="K321" s="17" t="s">
        <v>131</v>
      </c>
      <c r="L321" s="15" t="s">
        <v>131</v>
      </c>
      <c r="M321" s="18" t="s">
        <v>131</v>
      </c>
      <c r="N321" s="19"/>
      <c r="O321" s="17">
        <v>135</v>
      </c>
      <c r="P321" s="17">
        <v>85</v>
      </c>
      <c r="Q321" s="15" t="s">
        <v>666</v>
      </c>
    </row>
    <row r="322" spans="1:25" x14ac:dyDescent="0.3">
      <c r="A322" s="13" t="s">
        <v>91</v>
      </c>
      <c r="B322" s="14" t="s">
        <v>115</v>
      </c>
      <c r="C322" s="14" t="s">
        <v>100</v>
      </c>
      <c r="D322" s="14" t="s">
        <v>153</v>
      </c>
      <c r="E322" s="14" t="s">
        <v>575</v>
      </c>
      <c r="F322" s="33" t="s">
        <v>162</v>
      </c>
      <c r="G322" s="14" t="s">
        <v>164</v>
      </c>
      <c r="H322" s="14" t="s">
        <v>131</v>
      </c>
      <c r="I322" s="15" t="s">
        <v>131</v>
      </c>
      <c r="J322" s="16" t="s">
        <v>131</v>
      </c>
      <c r="K322" s="17" t="s">
        <v>131</v>
      </c>
      <c r="L322" s="15" t="s">
        <v>131</v>
      </c>
      <c r="M322" s="18" t="s">
        <v>131</v>
      </c>
      <c r="N322" s="19"/>
      <c r="O322" s="17">
        <v>140</v>
      </c>
      <c r="P322" s="17">
        <v>59</v>
      </c>
      <c r="Q322" s="15" t="s">
        <v>666</v>
      </c>
    </row>
    <row r="323" spans="1:25" x14ac:dyDescent="0.3">
      <c r="A323" s="13" t="s">
        <v>91</v>
      </c>
      <c r="B323" s="14" t="s">
        <v>115</v>
      </c>
      <c r="C323" s="14" t="s">
        <v>100</v>
      </c>
      <c r="D323" s="14" t="s">
        <v>153</v>
      </c>
      <c r="E323" s="14" t="s">
        <v>576</v>
      </c>
      <c r="F323" s="33" t="s">
        <v>162</v>
      </c>
      <c r="G323" s="14" t="s">
        <v>164</v>
      </c>
      <c r="H323" s="14" t="s">
        <v>131</v>
      </c>
      <c r="I323" s="15" t="s">
        <v>131</v>
      </c>
      <c r="J323" s="16" t="s">
        <v>131</v>
      </c>
      <c r="K323" s="17" t="s">
        <v>131</v>
      </c>
      <c r="L323" s="15" t="s">
        <v>131</v>
      </c>
      <c r="M323" s="18" t="s">
        <v>131</v>
      </c>
      <c r="N323" s="19"/>
      <c r="O323" s="17">
        <v>90</v>
      </c>
      <c r="P323" s="17">
        <v>16</v>
      </c>
      <c r="Q323" s="15" t="s">
        <v>666</v>
      </c>
    </row>
    <row r="324" spans="1:25" x14ac:dyDescent="0.3">
      <c r="A324" s="13" t="s">
        <v>101</v>
      </c>
      <c r="B324" s="14" t="s">
        <v>121</v>
      </c>
      <c r="C324" s="14" t="s">
        <v>77</v>
      </c>
      <c r="D324" s="14" t="s">
        <v>132</v>
      </c>
      <c r="E324" s="14" t="s">
        <v>434</v>
      </c>
      <c r="F324" s="33" t="s">
        <v>128</v>
      </c>
      <c r="G324" s="14" t="s">
        <v>361</v>
      </c>
      <c r="H324" s="14" t="s">
        <v>135</v>
      </c>
      <c r="I324" s="15">
        <v>2</v>
      </c>
      <c r="J324" s="24" t="s">
        <v>131</v>
      </c>
      <c r="K324" s="17" t="s">
        <v>131</v>
      </c>
      <c r="L324" s="15">
        <v>3</v>
      </c>
      <c r="M324" s="18">
        <v>2018</v>
      </c>
      <c r="N324" s="19"/>
      <c r="O324" s="17">
        <v>316</v>
      </c>
      <c r="P324" s="17">
        <v>185</v>
      </c>
      <c r="Q324" s="15" t="s">
        <v>666</v>
      </c>
    </row>
    <row r="325" spans="1:25" x14ac:dyDescent="0.3">
      <c r="A325" s="13" t="s">
        <v>101</v>
      </c>
      <c r="B325" s="14" t="s">
        <v>121</v>
      </c>
      <c r="C325" s="14" t="s">
        <v>77</v>
      </c>
      <c r="D325" s="14" t="s">
        <v>0</v>
      </c>
      <c r="E325" s="14" t="s">
        <v>435</v>
      </c>
      <c r="F325" s="33" t="s">
        <v>172</v>
      </c>
      <c r="G325" s="14" t="s">
        <v>436</v>
      </c>
      <c r="H325" s="14" t="s">
        <v>142</v>
      </c>
      <c r="I325" s="15" t="s">
        <v>131</v>
      </c>
      <c r="J325" s="24" t="s">
        <v>131</v>
      </c>
      <c r="K325" s="39">
        <v>25</v>
      </c>
      <c r="L325" s="15" t="s">
        <v>131</v>
      </c>
      <c r="M325" s="18">
        <v>2019</v>
      </c>
      <c r="N325" s="19"/>
      <c r="O325" s="17">
        <v>2533</v>
      </c>
      <c r="P325" s="17">
        <v>2934</v>
      </c>
      <c r="Q325" s="15" t="s">
        <v>665</v>
      </c>
    </row>
    <row r="326" spans="1:25" x14ac:dyDescent="0.3">
      <c r="A326" s="13" t="s">
        <v>101</v>
      </c>
      <c r="B326" s="14" t="s">
        <v>121</v>
      </c>
      <c r="C326" s="14" t="s">
        <v>77</v>
      </c>
      <c r="D326" s="14" t="s">
        <v>132</v>
      </c>
      <c r="E326" s="14" t="s">
        <v>45</v>
      </c>
      <c r="F326" s="33" t="s">
        <v>184</v>
      </c>
      <c r="G326" s="14" t="s">
        <v>596</v>
      </c>
      <c r="H326" s="14" t="s">
        <v>131</v>
      </c>
      <c r="I326" s="15" t="s">
        <v>131</v>
      </c>
      <c r="J326" s="16" t="s">
        <v>131</v>
      </c>
      <c r="K326" s="17" t="s">
        <v>131</v>
      </c>
      <c r="L326" s="15" t="s">
        <v>131</v>
      </c>
      <c r="M326" s="18" t="s">
        <v>131</v>
      </c>
      <c r="N326" s="19"/>
      <c r="O326" s="17">
        <v>83</v>
      </c>
      <c r="P326" s="17">
        <v>143</v>
      </c>
      <c r="Q326" s="15" t="s">
        <v>665</v>
      </c>
    </row>
    <row r="327" spans="1:25" s="23" customFormat="1" x14ac:dyDescent="0.3">
      <c r="A327" s="23" t="s">
        <v>102</v>
      </c>
      <c r="B327" s="20" t="s">
        <v>121</v>
      </c>
      <c r="C327" s="20" t="s">
        <v>124</v>
      </c>
      <c r="D327" s="20" t="s">
        <v>140</v>
      </c>
      <c r="E327" s="20" t="s">
        <v>279</v>
      </c>
      <c r="F327" s="35" t="s">
        <v>128</v>
      </c>
      <c r="G327" s="20" t="s">
        <v>166</v>
      </c>
      <c r="H327" s="20" t="s">
        <v>135</v>
      </c>
      <c r="I327" s="22">
        <v>1.3</v>
      </c>
      <c r="J327" s="24" t="s">
        <v>131</v>
      </c>
      <c r="K327" s="25">
        <v>394200</v>
      </c>
      <c r="L327" s="22">
        <v>5</v>
      </c>
      <c r="M327" s="26">
        <v>2018</v>
      </c>
      <c r="N327" s="27" t="s">
        <v>146</v>
      </c>
      <c r="O327" s="25">
        <f>1232+488</f>
        <v>1720</v>
      </c>
      <c r="P327" s="25">
        <f>620+271</f>
        <v>891</v>
      </c>
      <c r="Q327" s="22" t="s">
        <v>666</v>
      </c>
      <c r="R327" s="22" t="s">
        <v>66</v>
      </c>
      <c r="S327" s="22"/>
      <c r="T327" s="22"/>
      <c r="U327" s="22"/>
      <c r="V327" s="22"/>
      <c r="W327" s="22"/>
      <c r="X327" s="22"/>
      <c r="Y327" s="22"/>
    </row>
    <row r="328" spans="1:25" x14ac:dyDescent="0.3">
      <c r="A328" s="13" t="s">
        <v>102</v>
      </c>
      <c r="B328" s="14" t="s">
        <v>121</v>
      </c>
      <c r="C328" s="14" t="s">
        <v>124</v>
      </c>
      <c r="D328" s="14" t="s">
        <v>214</v>
      </c>
      <c r="E328" s="14" t="s">
        <v>444</v>
      </c>
      <c r="F328" s="33" t="s">
        <v>128</v>
      </c>
      <c r="G328" s="14" t="s">
        <v>134</v>
      </c>
      <c r="H328" s="14" t="s">
        <v>142</v>
      </c>
      <c r="I328" s="15">
        <v>4</v>
      </c>
      <c r="J328" s="16" t="s">
        <v>131</v>
      </c>
      <c r="K328" s="17" t="s">
        <v>131</v>
      </c>
      <c r="L328" s="15">
        <v>5</v>
      </c>
      <c r="M328" s="18">
        <v>2018</v>
      </c>
      <c r="N328" s="19"/>
      <c r="O328" s="17">
        <v>65</v>
      </c>
      <c r="P328" s="17">
        <v>124</v>
      </c>
      <c r="Q328" s="15" t="s">
        <v>665</v>
      </c>
    </row>
    <row r="329" spans="1:25" x14ac:dyDescent="0.3">
      <c r="A329" s="13" t="s">
        <v>102</v>
      </c>
      <c r="B329" s="14" t="s">
        <v>121</v>
      </c>
      <c r="C329" s="14" t="s">
        <v>124</v>
      </c>
      <c r="D329" s="14" t="s">
        <v>132</v>
      </c>
      <c r="E329" s="14" t="s">
        <v>105</v>
      </c>
      <c r="F329" s="33" t="s">
        <v>128</v>
      </c>
      <c r="G329" s="14" t="s">
        <v>134</v>
      </c>
      <c r="H329" s="14" t="s">
        <v>142</v>
      </c>
      <c r="I329" s="15">
        <v>3.5</v>
      </c>
      <c r="J329" s="16" t="s">
        <v>131</v>
      </c>
      <c r="K329" s="17" t="s">
        <v>131</v>
      </c>
      <c r="L329" s="15">
        <v>5</v>
      </c>
      <c r="M329" s="18">
        <v>2018</v>
      </c>
      <c r="N329" s="19"/>
      <c r="O329" s="17">
        <v>397</v>
      </c>
      <c r="P329" s="17">
        <v>261</v>
      </c>
      <c r="Q329" s="15" t="s">
        <v>666</v>
      </c>
    </row>
    <row r="330" spans="1:25" s="23" customFormat="1" x14ac:dyDescent="0.3">
      <c r="A330" s="23" t="s">
        <v>102</v>
      </c>
      <c r="B330" s="20" t="s">
        <v>121</v>
      </c>
      <c r="C330" s="20" t="s">
        <v>124</v>
      </c>
      <c r="D330" s="20" t="s">
        <v>140</v>
      </c>
      <c r="E330" s="20" t="s">
        <v>178</v>
      </c>
      <c r="F330" s="35" t="s">
        <v>128</v>
      </c>
      <c r="G330" s="20" t="s">
        <v>166</v>
      </c>
      <c r="H330" s="20" t="s">
        <v>135</v>
      </c>
      <c r="I330" s="22">
        <v>5.4</v>
      </c>
      <c r="J330" s="24" t="s">
        <v>131</v>
      </c>
      <c r="K330" s="25">
        <v>1777741</v>
      </c>
      <c r="L330" s="22">
        <v>10</v>
      </c>
      <c r="M330" s="26">
        <v>2018</v>
      </c>
      <c r="N330" s="27" t="s">
        <v>146</v>
      </c>
      <c r="O330" s="25">
        <f>1886+103</f>
        <v>1989</v>
      </c>
      <c r="P330" s="25">
        <f>842+77</f>
        <v>919</v>
      </c>
      <c r="Q330" s="22" t="s">
        <v>666</v>
      </c>
      <c r="R330" s="22" t="s">
        <v>67</v>
      </c>
      <c r="S330" s="22"/>
      <c r="T330" s="22"/>
      <c r="U330" s="22"/>
      <c r="V330" s="22"/>
      <c r="W330" s="22"/>
      <c r="X330" s="22"/>
      <c r="Y330" s="22"/>
    </row>
    <row r="331" spans="1:25" x14ac:dyDescent="0.3">
      <c r="A331" s="13" t="s">
        <v>102</v>
      </c>
      <c r="B331" s="14" t="s">
        <v>121</v>
      </c>
      <c r="C331" s="14" t="s">
        <v>124</v>
      </c>
      <c r="D331" s="14" t="s">
        <v>176</v>
      </c>
      <c r="E331" s="14" t="s">
        <v>179</v>
      </c>
      <c r="F331" s="33" t="s">
        <v>172</v>
      </c>
      <c r="G331" s="14" t="s">
        <v>180</v>
      </c>
      <c r="H331" s="14" t="s">
        <v>131</v>
      </c>
      <c r="I331" s="15" t="s">
        <v>131</v>
      </c>
      <c r="J331" s="16" t="s">
        <v>131</v>
      </c>
      <c r="K331" s="17" t="s">
        <v>131</v>
      </c>
      <c r="L331" s="15" t="s">
        <v>131</v>
      </c>
      <c r="M331" s="18" t="s">
        <v>131</v>
      </c>
      <c r="N331" s="19"/>
      <c r="O331" s="17">
        <v>75</v>
      </c>
      <c r="P331" s="17">
        <v>58</v>
      </c>
      <c r="Q331" s="15" t="s">
        <v>666</v>
      </c>
    </row>
    <row r="332" spans="1:25" x14ac:dyDescent="0.3">
      <c r="A332" s="13" t="s">
        <v>102</v>
      </c>
      <c r="B332" s="14" t="s">
        <v>121</v>
      </c>
      <c r="C332" s="14" t="s">
        <v>124</v>
      </c>
      <c r="D332" s="14" t="s">
        <v>132</v>
      </c>
      <c r="E332" s="14" t="s">
        <v>445</v>
      </c>
      <c r="F332" s="33" t="s">
        <v>172</v>
      </c>
      <c r="G332" s="14" t="s">
        <v>180</v>
      </c>
      <c r="H332" s="14" t="s">
        <v>131</v>
      </c>
      <c r="I332" s="15" t="s">
        <v>131</v>
      </c>
      <c r="J332" s="16" t="s">
        <v>131</v>
      </c>
      <c r="K332" s="17" t="s">
        <v>131</v>
      </c>
      <c r="L332" s="15" t="s">
        <v>131</v>
      </c>
      <c r="M332" s="18" t="s">
        <v>131</v>
      </c>
      <c r="N332" s="19"/>
      <c r="O332" s="17">
        <v>177</v>
      </c>
      <c r="P332" s="17">
        <v>181</v>
      </c>
      <c r="Q332" s="15" t="s">
        <v>665</v>
      </c>
    </row>
    <row r="333" spans="1:25" x14ac:dyDescent="0.3">
      <c r="A333" s="13" t="s">
        <v>103</v>
      </c>
      <c r="B333" s="14" t="s">
        <v>122</v>
      </c>
      <c r="C333" s="14" t="s">
        <v>123</v>
      </c>
      <c r="D333" s="14" t="s">
        <v>132</v>
      </c>
      <c r="E333" s="14" t="s">
        <v>446</v>
      </c>
      <c r="F333" s="33" t="s">
        <v>128</v>
      </c>
      <c r="G333" s="14" t="s">
        <v>129</v>
      </c>
      <c r="H333" s="14" t="s">
        <v>142</v>
      </c>
      <c r="I333" s="15">
        <v>1.5</v>
      </c>
      <c r="J333" s="16" t="s">
        <v>131</v>
      </c>
      <c r="K333" s="17" t="s">
        <v>131</v>
      </c>
      <c r="L333" s="15">
        <v>5</v>
      </c>
      <c r="M333" s="18">
        <v>2018</v>
      </c>
      <c r="N333" s="19"/>
      <c r="O333" s="17">
        <v>440</v>
      </c>
      <c r="P333" s="17">
        <v>371</v>
      </c>
      <c r="Q333" s="15" t="s">
        <v>666</v>
      </c>
    </row>
    <row r="334" spans="1:25" x14ac:dyDescent="0.3">
      <c r="A334" s="13" t="s">
        <v>103</v>
      </c>
      <c r="B334" s="14" t="s">
        <v>122</v>
      </c>
      <c r="C334" s="14" t="s">
        <v>123</v>
      </c>
      <c r="D334" s="14" t="s">
        <v>140</v>
      </c>
      <c r="E334" s="14" t="s">
        <v>447</v>
      </c>
      <c r="F334" s="33" t="s">
        <v>128</v>
      </c>
      <c r="G334" s="14" t="s">
        <v>166</v>
      </c>
      <c r="H334" s="14" t="s">
        <v>142</v>
      </c>
      <c r="I334" s="15">
        <v>3.89</v>
      </c>
      <c r="J334" s="16" t="s">
        <v>131</v>
      </c>
      <c r="K334" s="17">
        <v>1423500</v>
      </c>
      <c r="L334" s="15">
        <v>5</v>
      </c>
      <c r="M334" s="18">
        <v>2018</v>
      </c>
      <c r="N334" s="19"/>
      <c r="O334" s="17">
        <v>1691</v>
      </c>
      <c r="P334" s="17">
        <v>1601</v>
      </c>
      <c r="Q334" s="15" t="s">
        <v>666</v>
      </c>
    </row>
    <row r="335" spans="1:25" x14ac:dyDescent="0.3">
      <c r="A335" s="13" t="s">
        <v>103</v>
      </c>
      <c r="B335" s="14" t="s">
        <v>122</v>
      </c>
      <c r="C335" s="14" t="s">
        <v>123</v>
      </c>
      <c r="D335" s="14" t="s">
        <v>132</v>
      </c>
      <c r="E335" s="14" t="s">
        <v>50</v>
      </c>
      <c r="F335" s="33" t="s">
        <v>128</v>
      </c>
      <c r="G335" s="14" t="s">
        <v>281</v>
      </c>
      <c r="H335" s="14" t="s">
        <v>142</v>
      </c>
      <c r="I335" s="15">
        <v>2</v>
      </c>
      <c r="J335" s="16" t="s">
        <v>131</v>
      </c>
      <c r="K335" s="17" t="s">
        <v>131</v>
      </c>
      <c r="L335" s="15">
        <v>5</v>
      </c>
      <c r="M335" s="18">
        <v>2018</v>
      </c>
      <c r="N335" s="19"/>
      <c r="O335" s="17">
        <v>366</v>
      </c>
      <c r="P335" s="17">
        <v>354</v>
      </c>
      <c r="Q335" s="15" t="s">
        <v>666</v>
      </c>
    </row>
    <row r="336" spans="1:25" x14ac:dyDescent="0.3">
      <c r="A336" s="13" t="s">
        <v>103</v>
      </c>
      <c r="B336" s="14" t="s">
        <v>122</v>
      </c>
      <c r="C336" s="14" t="s">
        <v>123</v>
      </c>
      <c r="D336" s="14" t="s">
        <v>132</v>
      </c>
      <c r="E336" s="14" t="s">
        <v>280</v>
      </c>
      <c r="F336" s="33" t="s">
        <v>128</v>
      </c>
      <c r="G336" s="14" t="s">
        <v>281</v>
      </c>
      <c r="H336" s="14" t="s">
        <v>142</v>
      </c>
      <c r="I336" s="15">
        <v>2</v>
      </c>
      <c r="J336" s="16" t="s">
        <v>131</v>
      </c>
      <c r="K336" s="17" t="s">
        <v>131</v>
      </c>
      <c r="L336" s="15" t="s">
        <v>157</v>
      </c>
      <c r="M336" s="18">
        <v>2018</v>
      </c>
      <c r="N336" s="19"/>
      <c r="O336" s="17">
        <v>262</v>
      </c>
      <c r="P336" s="17">
        <v>176</v>
      </c>
      <c r="Q336" s="15" t="s">
        <v>666</v>
      </c>
    </row>
    <row r="337" spans="1:25" x14ac:dyDescent="0.3">
      <c r="A337" s="13" t="s">
        <v>103</v>
      </c>
      <c r="B337" s="14" t="s">
        <v>122</v>
      </c>
      <c r="C337" s="14" t="s">
        <v>123</v>
      </c>
      <c r="D337" s="14" t="s">
        <v>132</v>
      </c>
      <c r="E337" s="14" t="s">
        <v>282</v>
      </c>
      <c r="F337" s="33" t="s">
        <v>128</v>
      </c>
      <c r="G337" s="14" t="s">
        <v>134</v>
      </c>
      <c r="H337" s="14" t="s">
        <v>139</v>
      </c>
      <c r="I337" s="15">
        <v>1.5</v>
      </c>
      <c r="J337" s="16" t="s">
        <v>131</v>
      </c>
      <c r="K337" s="17" t="s">
        <v>131</v>
      </c>
      <c r="L337" s="15">
        <v>5</v>
      </c>
      <c r="M337" s="18">
        <v>2018</v>
      </c>
      <c r="N337" s="19"/>
      <c r="O337" s="17">
        <v>857</v>
      </c>
      <c r="P337" s="17">
        <v>159</v>
      </c>
      <c r="Q337" s="15" t="s">
        <v>666</v>
      </c>
    </row>
    <row r="338" spans="1:25" x14ac:dyDescent="0.3">
      <c r="A338" s="13" t="s">
        <v>103</v>
      </c>
      <c r="B338" s="14" t="s">
        <v>122</v>
      </c>
      <c r="C338" s="14" t="s">
        <v>123</v>
      </c>
      <c r="D338" s="14" t="s">
        <v>176</v>
      </c>
      <c r="E338" s="14" t="s">
        <v>283</v>
      </c>
      <c r="F338" s="33" t="s">
        <v>128</v>
      </c>
      <c r="G338" s="14" t="s">
        <v>230</v>
      </c>
      <c r="H338" s="14" t="s">
        <v>142</v>
      </c>
      <c r="I338" s="15">
        <v>2</v>
      </c>
      <c r="J338" s="16" t="s">
        <v>131</v>
      </c>
      <c r="K338" s="17" t="s">
        <v>131</v>
      </c>
      <c r="L338" s="15">
        <v>5</v>
      </c>
      <c r="M338" s="18">
        <v>2018</v>
      </c>
      <c r="N338" s="19"/>
      <c r="O338" s="17">
        <v>125</v>
      </c>
      <c r="P338" s="17">
        <v>206</v>
      </c>
      <c r="Q338" s="15" t="s">
        <v>665</v>
      </c>
    </row>
    <row r="339" spans="1:25" x14ac:dyDescent="0.3">
      <c r="A339" s="13" t="s">
        <v>103</v>
      </c>
      <c r="B339" s="14" t="s">
        <v>122</v>
      </c>
      <c r="C339" s="14" t="s">
        <v>123</v>
      </c>
      <c r="D339" s="14" t="s">
        <v>176</v>
      </c>
      <c r="E339" s="14" t="s">
        <v>448</v>
      </c>
      <c r="F339" s="33" t="s">
        <v>128</v>
      </c>
      <c r="G339" s="14" t="s">
        <v>129</v>
      </c>
      <c r="H339" s="14" t="s">
        <v>130</v>
      </c>
      <c r="I339" s="15">
        <v>2.2000000000000002</v>
      </c>
      <c r="J339" s="16" t="s">
        <v>131</v>
      </c>
      <c r="K339" s="17" t="s">
        <v>131</v>
      </c>
      <c r="L339" s="15">
        <v>5</v>
      </c>
      <c r="M339" s="18">
        <v>2018</v>
      </c>
      <c r="N339" s="19"/>
      <c r="O339" s="17">
        <v>147</v>
      </c>
      <c r="P339" s="17">
        <v>50</v>
      </c>
      <c r="Q339" s="15" t="s">
        <v>666</v>
      </c>
    </row>
    <row r="340" spans="1:25" x14ac:dyDescent="0.3">
      <c r="A340" s="13" t="s">
        <v>103</v>
      </c>
      <c r="B340" s="14" t="s">
        <v>122</v>
      </c>
      <c r="C340" s="14" t="s">
        <v>123</v>
      </c>
      <c r="D340" s="14" t="s">
        <v>140</v>
      </c>
      <c r="E340" s="14" t="s">
        <v>447</v>
      </c>
      <c r="F340" s="33" t="s">
        <v>143</v>
      </c>
      <c r="G340" s="14" t="s">
        <v>145</v>
      </c>
      <c r="H340" s="14" t="s">
        <v>142</v>
      </c>
      <c r="I340" s="15" t="s">
        <v>131</v>
      </c>
      <c r="J340" s="29">
        <v>0.01</v>
      </c>
      <c r="K340" s="17" t="s">
        <v>131</v>
      </c>
      <c r="L340" s="15">
        <v>5</v>
      </c>
      <c r="M340" s="21">
        <v>43466</v>
      </c>
      <c r="N340" s="19"/>
      <c r="O340" s="17">
        <v>1615</v>
      </c>
      <c r="P340" s="17">
        <v>1667</v>
      </c>
      <c r="Q340" s="15" t="s">
        <v>665</v>
      </c>
    </row>
    <row r="341" spans="1:25" x14ac:dyDescent="0.3">
      <c r="A341" s="13" t="s">
        <v>105</v>
      </c>
      <c r="B341" s="14" t="s">
        <v>121</v>
      </c>
      <c r="C341" s="14" t="s">
        <v>77</v>
      </c>
      <c r="D341" s="14" t="s">
        <v>132</v>
      </c>
      <c r="E341" s="14" t="s">
        <v>624</v>
      </c>
      <c r="F341" s="33" t="s">
        <v>128</v>
      </c>
      <c r="G341" s="14" t="s">
        <v>625</v>
      </c>
      <c r="H341" s="14" t="s">
        <v>139</v>
      </c>
      <c r="I341" s="15">
        <v>1.8</v>
      </c>
      <c r="J341" s="16" t="s">
        <v>131</v>
      </c>
      <c r="K341" s="17" t="s">
        <v>131</v>
      </c>
      <c r="L341" s="15" t="s">
        <v>157</v>
      </c>
      <c r="M341" s="18">
        <v>2018</v>
      </c>
      <c r="N341" s="19"/>
      <c r="O341" s="17">
        <v>36</v>
      </c>
      <c r="P341" s="17">
        <v>20</v>
      </c>
      <c r="Q341" s="15" t="s">
        <v>666</v>
      </c>
    </row>
    <row r="342" spans="1:25" x14ac:dyDescent="0.3">
      <c r="A342" s="13" t="s">
        <v>105</v>
      </c>
      <c r="B342" s="14" t="s">
        <v>121</v>
      </c>
      <c r="C342" s="14" t="s">
        <v>77</v>
      </c>
      <c r="D342" s="14" t="s">
        <v>176</v>
      </c>
      <c r="E342" s="14" t="s">
        <v>626</v>
      </c>
      <c r="F342" s="33" t="s">
        <v>172</v>
      </c>
      <c r="G342" s="14" t="s">
        <v>180</v>
      </c>
      <c r="H342" s="14" t="s">
        <v>131</v>
      </c>
      <c r="I342" s="15" t="s">
        <v>131</v>
      </c>
      <c r="J342" s="16" t="s">
        <v>131</v>
      </c>
      <c r="K342" s="17" t="s">
        <v>131</v>
      </c>
      <c r="L342" s="15" t="s">
        <v>131</v>
      </c>
      <c r="M342" s="18" t="s">
        <v>131</v>
      </c>
      <c r="N342" s="19"/>
      <c r="O342" s="17">
        <f>11+26</f>
        <v>37</v>
      </c>
      <c r="P342" s="17">
        <f>40+36</f>
        <v>76</v>
      </c>
      <c r="Q342" s="15" t="s">
        <v>665</v>
      </c>
      <c r="R342" s="15" t="s">
        <v>102</v>
      </c>
    </row>
    <row r="343" spans="1:25" x14ac:dyDescent="0.3">
      <c r="A343" s="13" t="s">
        <v>105</v>
      </c>
      <c r="B343" s="14" t="s">
        <v>121</v>
      </c>
      <c r="C343" s="14" t="s">
        <v>77</v>
      </c>
      <c r="D343" s="14" t="s">
        <v>176</v>
      </c>
      <c r="E343" s="14" t="s">
        <v>645</v>
      </c>
      <c r="F343" s="33" t="s">
        <v>162</v>
      </c>
      <c r="G343" s="14" t="s">
        <v>163</v>
      </c>
      <c r="H343" s="14" t="s">
        <v>131</v>
      </c>
      <c r="I343" s="15" t="s">
        <v>131</v>
      </c>
      <c r="J343" s="16" t="s">
        <v>131</v>
      </c>
      <c r="K343" s="17" t="s">
        <v>131</v>
      </c>
      <c r="L343" s="15" t="s">
        <v>131</v>
      </c>
      <c r="M343" s="18" t="s">
        <v>131</v>
      </c>
      <c r="N343" s="19"/>
      <c r="O343" s="17">
        <v>77</v>
      </c>
      <c r="P343" s="17">
        <v>42</v>
      </c>
      <c r="Q343" s="15" t="s">
        <v>666</v>
      </c>
    </row>
    <row r="344" spans="1:25" x14ac:dyDescent="0.3">
      <c r="A344" s="13" t="s">
        <v>105</v>
      </c>
      <c r="B344" s="14" t="s">
        <v>121</v>
      </c>
      <c r="C344" s="14" t="s">
        <v>77</v>
      </c>
      <c r="D344" s="14" t="s">
        <v>176</v>
      </c>
      <c r="E344" s="14" t="s">
        <v>645</v>
      </c>
      <c r="F344" s="33" t="s">
        <v>162</v>
      </c>
      <c r="G344" s="14" t="s">
        <v>164</v>
      </c>
      <c r="H344" s="14" t="s">
        <v>131</v>
      </c>
      <c r="I344" s="15" t="s">
        <v>131</v>
      </c>
      <c r="J344" s="16" t="s">
        <v>131</v>
      </c>
      <c r="K344" s="17" t="s">
        <v>131</v>
      </c>
      <c r="L344" s="15" t="s">
        <v>131</v>
      </c>
      <c r="M344" s="18" t="s">
        <v>131</v>
      </c>
      <c r="N344" s="19"/>
      <c r="O344" s="17">
        <v>64</v>
      </c>
      <c r="P344" s="17">
        <v>54</v>
      </c>
      <c r="Q344" s="15" t="s">
        <v>666</v>
      </c>
    </row>
    <row r="345" spans="1:25" x14ac:dyDescent="0.3">
      <c r="A345" s="13" t="s">
        <v>94</v>
      </c>
      <c r="B345" s="14" t="s">
        <v>121</v>
      </c>
      <c r="C345" s="14" t="s">
        <v>77</v>
      </c>
      <c r="D345" s="14" t="s">
        <v>132</v>
      </c>
      <c r="E345" s="14" t="s">
        <v>597</v>
      </c>
      <c r="F345" s="33" t="s">
        <v>184</v>
      </c>
      <c r="G345" s="14" t="s">
        <v>155</v>
      </c>
      <c r="H345" s="14" t="s">
        <v>131</v>
      </c>
      <c r="I345" s="15" t="s">
        <v>131</v>
      </c>
      <c r="J345" s="16" t="s">
        <v>131</v>
      </c>
      <c r="K345" s="17" t="s">
        <v>131</v>
      </c>
      <c r="L345" s="15" t="s">
        <v>131</v>
      </c>
      <c r="M345" s="18" t="s">
        <v>131</v>
      </c>
      <c r="N345" s="19"/>
      <c r="O345" s="17">
        <v>171</v>
      </c>
      <c r="P345" s="17">
        <v>315</v>
      </c>
      <c r="Q345" s="15" t="s">
        <v>665</v>
      </c>
    </row>
    <row r="346" spans="1:25" x14ac:dyDescent="0.3">
      <c r="A346" s="13" t="s">
        <v>57</v>
      </c>
      <c r="B346" s="14" t="s">
        <v>121</v>
      </c>
      <c r="C346" s="14" t="s">
        <v>77</v>
      </c>
      <c r="D346" s="14" t="s">
        <v>132</v>
      </c>
      <c r="E346" s="14" t="s">
        <v>646</v>
      </c>
      <c r="F346" s="33" t="s">
        <v>162</v>
      </c>
      <c r="G346" s="14" t="s">
        <v>163</v>
      </c>
      <c r="H346" s="14" t="s">
        <v>131</v>
      </c>
      <c r="I346" s="15" t="s">
        <v>131</v>
      </c>
      <c r="J346" s="16" t="s">
        <v>131</v>
      </c>
      <c r="K346" s="17" t="s">
        <v>131</v>
      </c>
      <c r="L346" s="15" t="s">
        <v>131</v>
      </c>
      <c r="M346" s="18" t="s">
        <v>131</v>
      </c>
      <c r="N346" s="19"/>
      <c r="O346" s="17">
        <v>139</v>
      </c>
      <c r="P346" s="17">
        <v>70</v>
      </c>
      <c r="Q346" s="15" t="s">
        <v>666</v>
      </c>
    </row>
    <row r="347" spans="1:25" x14ac:dyDescent="0.3">
      <c r="A347" s="23" t="s">
        <v>106</v>
      </c>
      <c r="B347" s="20" t="s">
        <v>117</v>
      </c>
      <c r="C347" s="20" t="s">
        <v>118</v>
      </c>
      <c r="D347" s="20" t="s">
        <v>0</v>
      </c>
      <c r="E347" s="20" t="s">
        <v>449</v>
      </c>
      <c r="F347" s="35" t="s">
        <v>128</v>
      </c>
      <c r="G347" s="20" t="s">
        <v>450</v>
      </c>
      <c r="H347" s="20" t="s">
        <v>135</v>
      </c>
      <c r="I347" s="22">
        <v>0.4</v>
      </c>
      <c r="J347" s="24" t="s">
        <v>131</v>
      </c>
      <c r="K347" s="25" t="s">
        <v>131</v>
      </c>
      <c r="L347" s="22">
        <v>5</v>
      </c>
      <c r="M347" s="26">
        <v>2018</v>
      </c>
      <c r="N347" s="27"/>
      <c r="O347" s="25">
        <v>12201</v>
      </c>
      <c r="P347" s="25">
        <v>7668</v>
      </c>
      <c r="Q347" s="22" t="s">
        <v>666</v>
      </c>
      <c r="R347" s="22"/>
      <c r="S347" s="22"/>
      <c r="T347" s="22"/>
      <c r="U347" s="22"/>
      <c r="V347" s="22"/>
      <c r="W347" s="22"/>
      <c r="X347" s="22"/>
      <c r="Y347" s="22"/>
    </row>
    <row r="348" spans="1:25" x14ac:dyDescent="0.3">
      <c r="A348" s="13" t="s">
        <v>106</v>
      </c>
      <c r="B348" s="14" t="s">
        <v>117</v>
      </c>
      <c r="C348" s="14" t="s">
        <v>118</v>
      </c>
      <c r="D348" s="14" t="s">
        <v>140</v>
      </c>
      <c r="E348" s="14" t="s">
        <v>284</v>
      </c>
      <c r="F348" s="33" t="s">
        <v>128</v>
      </c>
      <c r="G348" s="14" t="s">
        <v>285</v>
      </c>
      <c r="H348" s="14" t="s">
        <v>142</v>
      </c>
      <c r="I348" s="15">
        <v>10.85</v>
      </c>
      <c r="J348" s="16" t="s">
        <v>131</v>
      </c>
      <c r="K348" s="17" t="s">
        <v>131</v>
      </c>
      <c r="L348" s="15">
        <v>5</v>
      </c>
      <c r="M348" s="18">
        <v>2018</v>
      </c>
      <c r="N348" s="19"/>
      <c r="O348" s="17">
        <v>1857</v>
      </c>
      <c r="P348" s="17">
        <v>2315</v>
      </c>
      <c r="Q348" s="15" t="s">
        <v>665</v>
      </c>
    </row>
    <row r="349" spans="1:25" x14ac:dyDescent="0.3">
      <c r="A349" s="13" t="s">
        <v>106</v>
      </c>
      <c r="B349" s="14" t="s">
        <v>117</v>
      </c>
      <c r="C349" s="14" t="s">
        <v>118</v>
      </c>
      <c r="D349" s="14" t="s">
        <v>132</v>
      </c>
      <c r="E349" s="14" t="s">
        <v>183</v>
      </c>
      <c r="F349" s="33" t="s">
        <v>128</v>
      </c>
      <c r="G349" s="14" t="s">
        <v>134</v>
      </c>
      <c r="H349" s="14" t="s">
        <v>142</v>
      </c>
      <c r="I349" s="15">
        <v>1.5</v>
      </c>
      <c r="J349" s="16" t="s">
        <v>131</v>
      </c>
      <c r="K349" s="17" t="s">
        <v>131</v>
      </c>
      <c r="L349" s="15">
        <v>5</v>
      </c>
      <c r="M349" s="18">
        <v>2018</v>
      </c>
      <c r="N349" s="19"/>
      <c r="O349" s="17">
        <v>964</v>
      </c>
      <c r="P349" s="17">
        <v>598</v>
      </c>
      <c r="Q349" s="15" t="s">
        <v>666</v>
      </c>
    </row>
    <row r="350" spans="1:25" x14ac:dyDescent="0.3">
      <c r="A350" s="13" t="s">
        <v>106</v>
      </c>
      <c r="B350" s="14" t="s">
        <v>117</v>
      </c>
      <c r="C350" s="14" t="s">
        <v>118</v>
      </c>
      <c r="D350" s="14" t="s">
        <v>214</v>
      </c>
      <c r="E350" s="14" t="s">
        <v>286</v>
      </c>
      <c r="F350" s="33" t="s">
        <v>128</v>
      </c>
      <c r="G350" s="14" t="s">
        <v>134</v>
      </c>
      <c r="H350" s="14" t="s">
        <v>142</v>
      </c>
      <c r="I350" s="15">
        <v>2</v>
      </c>
      <c r="J350" s="16" t="s">
        <v>131</v>
      </c>
      <c r="K350" s="17" t="s">
        <v>131</v>
      </c>
      <c r="L350" s="15">
        <v>5</v>
      </c>
      <c r="M350" s="18">
        <v>2018</v>
      </c>
      <c r="N350" s="19"/>
      <c r="O350" s="17">
        <v>197</v>
      </c>
      <c r="P350" s="17">
        <v>120</v>
      </c>
      <c r="Q350" s="15" t="s">
        <v>666</v>
      </c>
    </row>
    <row r="351" spans="1:25" x14ac:dyDescent="0.3">
      <c r="A351" s="13" t="s">
        <v>106</v>
      </c>
      <c r="B351" s="14" t="s">
        <v>117</v>
      </c>
      <c r="C351" s="14" t="s">
        <v>118</v>
      </c>
      <c r="D351" s="14" t="s">
        <v>140</v>
      </c>
      <c r="E351" s="14" t="s">
        <v>287</v>
      </c>
      <c r="F351" s="33" t="s">
        <v>128</v>
      </c>
      <c r="G351" s="14" t="s">
        <v>278</v>
      </c>
      <c r="H351" s="14" t="s">
        <v>135</v>
      </c>
      <c r="I351" s="15">
        <v>5.9</v>
      </c>
      <c r="J351" s="16" t="s">
        <v>131</v>
      </c>
      <c r="K351" s="17">
        <v>939557</v>
      </c>
      <c r="L351" s="15">
        <v>5</v>
      </c>
      <c r="M351" s="18">
        <v>2018</v>
      </c>
      <c r="N351" s="19"/>
      <c r="O351" s="17">
        <v>1137</v>
      </c>
      <c r="P351" s="17">
        <v>1126</v>
      </c>
      <c r="Q351" s="15" t="s">
        <v>666</v>
      </c>
    </row>
    <row r="352" spans="1:25" x14ac:dyDescent="0.3">
      <c r="A352" s="13" t="s">
        <v>106</v>
      </c>
      <c r="B352" s="14" t="s">
        <v>117</v>
      </c>
      <c r="C352" s="14" t="s">
        <v>118</v>
      </c>
      <c r="D352" s="14" t="s">
        <v>140</v>
      </c>
      <c r="E352" s="14" t="s">
        <v>287</v>
      </c>
      <c r="F352" s="33" t="s">
        <v>128</v>
      </c>
      <c r="G352" s="14" t="s">
        <v>129</v>
      </c>
      <c r="H352" s="14" t="s">
        <v>142</v>
      </c>
      <c r="I352" s="15">
        <v>9.75</v>
      </c>
      <c r="J352" s="16" t="s">
        <v>131</v>
      </c>
      <c r="K352" s="17" t="s">
        <v>131</v>
      </c>
      <c r="L352" s="15" t="s">
        <v>157</v>
      </c>
      <c r="M352" s="18">
        <v>2018</v>
      </c>
      <c r="N352" s="19"/>
      <c r="O352" s="17">
        <v>742</v>
      </c>
      <c r="P352" s="17">
        <v>1528</v>
      </c>
      <c r="Q352" s="15" t="s">
        <v>665</v>
      </c>
    </row>
    <row r="353" spans="1:25" x14ac:dyDescent="0.3">
      <c r="A353" s="13" t="s">
        <v>106</v>
      </c>
      <c r="B353" s="14" t="s">
        <v>117</v>
      </c>
      <c r="C353" s="14" t="s">
        <v>118</v>
      </c>
      <c r="D353" s="14" t="s">
        <v>176</v>
      </c>
      <c r="E353" s="14" t="s">
        <v>181</v>
      </c>
      <c r="F353" s="33" t="s">
        <v>143</v>
      </c>
      <c r="G353" s="14" t="s">
        <v>182</v>
      </c>
      <c r="H353" s="14" t="s">
        <v>142</v>
      </c>
      <c r="I353" s="15" t="s">
        <v>131</v>
      </c>
      <c r="J353" s="16">
        <v>2.5000000000000001E-3</v>
      </c>
      <c r="K353" s="17" t="s">
        <v>131</v>
      </c>
      <c r="L353" s="15" t="s">
        <v>131</v>
      </c>
      <c r="M353" s="21">
        <v>43282</v>
      </c>
      <c r="N353" s="19"/>
      <c r="O353" s="17">
        <v>104</v>
      </c>
      <c r="P353" s="17">
        <v>24</v>
      </c>
      <c r="Q353" s="15" t="s">
        <v>666</v>
      </c>
    </row>
    <row r="354" spans="1:25" x14ac:dyDescent="0.3">
      <c r="A354" s="13" t="s">
        <v>106</v>
      </c>
      <c r="B354" s="14" t="s">
        <v>117</v>
      </c>
      <c r="C354" s="14" t="s">
        <v>118</v>
      </c>
      <c r="D354" s="14" t="s">
        <v>132</v>
      </c>
      <c r="E354" s="14" t="s">
        <v>183</v>
      </c>
      <c r="F354" s="33" t="s">
        <v>184</v>
      </c>
      <c r="G354" s="14" t="s">
        <v>155</v>
      </c>
      <c r="H354" s="14" t="s">
        <v>131</v>
      </c>
      <c r="I354" s="15" t="s">
        <v>131</v>
      </c>
      <c r="J354" s="16" t="s">
        <v>131</v>
      </c>
      <c r="K354" s="17" t="s">
        <v>131</v>
      </c>
      <c r="L354" s="15" t="s">
        <v>131</v>
      </c>
      <c r="M354" s="18" t="s">
        <v>131</v>
      </c>
      <c r="N354" s="19"/>
      <c r="O354" s="17">
        <v>741</v>
      </c>
      <c r="P354" s="17">
        <v>819</v>
      </c>
      <c r="Q354" s="15" t="s">
        <v>665</v>
      </c>
    </row>
    <row r="355" spans="1:25" x14ac:dyDescent="0.3">
      <c r="A355" s="13" t="s">
        <v>99</v>
      </c>
      <c r="B355" s="14" t="s">
        <v>115</v>
      </c>
      <c r="C355" s="14" t="s">
        <v>100</v>
      </c>
      <c r="D355" s="14" t="s">
        <v>232</v>
      </c>
      <c r="E355" s="14" t="s">
        <v>231</v>
      </c>
      <c r="F355" s="33" t="s">
        <v>128</v>
      </c>
      <c r="G355" s="14" t="s">
        <v>230</v>
      </c>
      <c r="H355" s="14" t="s">
        <v>142</v>
      </c>
      <c r="I355" s="15">
        <v>1.1000000000000001</v>
      </c>
      <c r="J355" s="24" t="s">
        <v>131</v>
      </c>
      <c r="K355" s="17" t="s">
        <v>131</v>
      </c>
      <c r="L355" s="15">
        <v>5</v>
      </c>
      <c r="M355" s="18">
        <v>2018</v>
      </c>
      <c r="N355" s="19"/>
      <c r="O355" s="17">
        <v>385</v>
      </c>
      <c r="P355" s="17">
        <v>128</v>
      </c>
      <c r="Q355" s="15" t="s">
        <v>666</v>
      </c>
    </row>
    <row r="356" spans="1:25" x14ac:dyDescent="0.3">
      <c r="A356" s="13" t="s">
        <v>99</v>
      </c>
      <c r="B356" s="14" t="s">
        <v>115</v>
      </c>
      <c r="C356" s="14" t="s">
        <v>100</v>
      </c>
      <c r="D356" s="14" t="s">
        <v>132</v>
      </c>
      <c r="E356" s="14" t="s">
        <v>52</v>
      </c>
      <c r="F356" s="33" t="s">
        <v>128</v>
      </c>
      <c r="G356" s="14" t="s">
        <v>185</v>
      </c>
      <c r="H356" s="14" t="s">
        <v>135</v>
      </c>
      <c r="I356" s="15">
        <v>0.4</v>
      </c>
      <c r="J356" s="24" t="s">
        <v>131</v>
      </c>
      <c r="K356" s="17" t="s">
        <v>131</v>
      </c>
      <c r="L356" s="15">
        <v>5</v>
      </c>
      <c r="M356" s="18">
        <v>2018</v>
      </c>
      <c r="N356" s="19"/>
      <c r="O356" s="17">
        <v>474</v>
      </c>
      <c r="P356" s="17">
        <v>261</v>
      </c>
      <c r="Q356" s="15" t="s">
        <v>666</v>
      </c>
    </row>
    <row r="357" spans="1:25" x14ac:dyDescent="0.3">
      <c r="A357" s="13" t="s">
        <v>99</v>
      </c>
      <c r="B357" s="14" t="s">
        <v>115</v>
      </c>
      <c r="C357" s="14" t="s">
        <v>100</v>
      </c>
      <c r="D357" s="14" t="s">
        <v>132</v>
      </c>
      <c r="E357" s="14" t="s">
        <v>52</v>
      </c>
      <c r="F357" s="33" t="s">
        <v>128</v>
      </c>
      <c r="G357" s="14" t="s">
        <v>186</v>
      </c>
      <c r="H357" s="14" t="s">
        <v>142</v>
      </c>
      <c r="I357" s="15">
        <v>1</v>
      </c>
      <c r="J357" s="24" t="s">
        <v>131</v>
      </c>
      <c r="K357" s="17" t="s">
        <v>131</v>
      </c>
      <c r="L357" s="15">
        <v>5</v>
      </c>
      <c r="M357" s="18">
        <v>2018</v>
      </c>
      <c r="N357" s="19"/>
      <c r="O357" s="17">
        <v>377</v>
      </c>
      <c r="P357" s="17">
        <v>360</v>
      </c>
      <c r="Q357" s="15" t="s">
        <v>666</v>
      </c>
    </row>
    <row r="358" spans="1:25" x14ac:dyDescent="0.3">
      <c r="A358" s="13" t="s">
        <v>99</v>
      </c>
      <c r="B358" s="14" t="s">
        <v>115</v>
      </c>
      <c r="C358" s="14" t="s">
        <v>100</v>
      </c>
      <c r="D358" s="14" t="s">
        <v>176</v>
      </c>
      <c r="E358" s="14" t="s">
        <v>451</v>
      </c>
      <c r="F358" s="33" t="s">
        <v>128</v>
      </c>
      <c r="G358" s="14" t="s">
        <v>230</v>
      </c>
      <c r="H358" s="14" t="s">
        <v>142</v>
      </c>
      <c r="I358" s="15">
        <v>2.25</v>
      </c>
      <c r="J358" s="16" t="s">
        <v>131</v>
      </c>
      <c r="K358" s="17" t="s">
        <v>131</v>
      </c>
      <c r="L358" s="15">
        <v>5</v>
      </c>
      <c r="M358" s="18">
        <v>2018</v>
      </c>
      <c r="N358" s="19"/>
      <c r="O358" s="17">
        <v>134</v>
      </c>
      <c r="P358" s="17">
        <v>149</v>
      </c>
      <c r="Q358" s="15" t="s">
        <v>665</v>
      </c>
    </row>
    <row r="359" spans="1:25" x14ac:dyDescent="0.3">
      <c r="A359" s="13" t="s">
        <v>99</v>
      </c>
      <c r="B359" s="14" t="s">
        <v>115</v>
      </c>
      <c r="C359" s="14" t="s">
        <v>100</v>
      </c>
      <c r="D359" s="14" t="s">
        <v>132</v>
      </c>
      <c r="E359" s="14" t="s">
        <v>187</v>
      </c>
      <c r="F359" s="33" t="s">
        <v>128</v>
      </c>
      <c r="G359" s="14" t="s">
        <v>647</v>
      </c>
      <c r="H359" s="14" t="s">
        <v>135</v>
      </c>
      <c r="I359" s="15">
        <v>0.32</v>
      </c>
      <c r="J359" s="16" t="s">
        <v>131</v>
      </c>
      <c r="K359" s="17" t="s">
        <v>131</v>
      </c>
      <c r="L359" s="15">
        <v>5</v>
      </c>
      <c r="M359" s="18">
        <v>2018</v>
      </c>
      <c r="N359" s="19"/>
      <c r="O359" s="17">
        <v>232</v>
      </c>
      <c r="P359" s="17">
        <v>132</v>
      </c>
      <c r="Q359" s="15" t="s">
        <v>666</v>
      </c>
    </row>
    <row r="360" spans="1:25" x14ac:dyDescent="0.3">
      <c r="A360" s="13" t="s">
        <v>99</v>
      </c>
      <c r="B360" s="14" t="s">
        <v>115</v>
      </c>
      <c r="C360" s="14" t="s">
        <v>100</v>
      </c>
      <c r="D360" s="14" t="s">
        <v>132</v>
      </c>
      <c r="E360" s="14" t="s">
        <v>187</v>
      </c>
      <c r="F360" s="33" t="s">
        <v>128</v>
      </c>
      <c r="G360" s="14" t="s">
        <v>188</v>
      </c>
      <c r="H360" s="14" t="s">
        <v>135</v>
      </c>
      <c r="I360" s="15">
        <v>1</v>
      </c>
      <c r="J360" s="16" t="s">
        <v>131</v>
      </c>
      <c r="K360" s="17" t="s">
        <v>131</v>
      </c>
      <c r="L360" s="15">
        <v>5</v>
      </c>
      <c r="M360" s="18">
        <v>2018</v>
      </c>
      <c r="N360" s="19"/>
      <c r="O360" s="17">
        <v>222</v>
      </c>
      <c r="P360" s="17">
        <v>87</v>
      </c>
      <c r="Q360" s="15" t="s">
        <v>666</v>
      </c>
    </row>
    <row r="361" spans="1:25" s="23" customFormat="1" x14ac:dyDescent="0.3">
      <c r="A361" s="23" t="s">
        <v>104</v>
      </c>
      <c r="B361" s="20" t="s">
        <v>122</v>
      </c>
      <c r="C361" s="20" t="s">
        <v>123</v>
      </c>
      <c r="D361" s="20" t="s">
        <v>132</v>
      </c>
      <c r="E361" s="20" t="s">
        <v>598</v>
      </c>
      <c r="F361" s="35" t="s">
        <v>128</v>
      </c>
      <c r="G361" s="20" t="s">
        <v>198</v>
      </c>
      <c r="H361" s="20" t="s">
        <v>142</v>
      </c>
      <c r="I361" s="22">
        <v>2</v>
      </c>
      <c r="J361" s="24" t="s">
        <v>131</v>
      </c>
      <c r="K361" s="25" t="s">
        <v>131</v>
      </c>
      <c r="L361" s="22">
        <v>5</v>
      </c>
      <c r="M361" s="26">
        <v>2018</v>
      </c>
      <c r="N361" s="27"/>
      <c r="O361" s="25">
        <v>159</v>
      </c>
      <c r="P361" s="25">
        <v>105</v>
      </c>
      <c r="Q361" s="22" t="s">
        <v>666</v>
      </c>
      <c r="R361" s="22"/>
      <c r="S361" s="22"/>
      <c r="T361" s="22"/>
      <c r="U361" s="22"/>
      <c r="V361" s="22"/>
      <c r="W361" s="22"/>
      <c r="X361" s="22"/>
      <c r="Y361" s="22"/>
    </row>
    <row r="362" spans="1:25" x14ac:dyDescent="0.3">
      <c r="A362" s="13" t="s">
        <v>104</v>
      </c>
      <c r="B362" s="14" t="s">
        <v>122</v>
      </c>
      <c r="C362" s="14" t="s">
        <v>123</v>
      </c>
      <c r="D362" s="14" t="s">
        <v>140</v>
      </c>
      <c r="E362" s="14" t="s">
        <v>452</v>
      </c>
      <c r="F362" s="33" t="s">
        <v>143</v>
      </c>
      <c r="G362" s="14" t="s">
        <v>145</v>
      </c>
      <c r="H362" s="14" t="s">
        <v>142</v>
      </c>
      <c r="I362" s="15" t="s">
        <v>131</v>
      </c>
      <c r="J362" s="29">
        <v>0.01</v>
      </c>
      <c r="K362" s="17" t="s">
        <v>131</v>
      </c>
      <c r="L362" s="15" t="s">
        <v>157</v>
      </c>
      <c r="M362" s="21">
        <v>43466</v>
      </c>
      <c r="N362" s="19"/>
      <c r="O362" s="17">
        <v>1289</v>
      </c>
      <c r="P362" s="17">
        <v>976</v>
      </c>
      <c r="Q362" s="15" t="s">
        <v>666</v>
      </c>
    </row>
    <row r="363" spans="1:25" x14ac:dyDescent="0.3">
      <c r="A363" s="13" t="s">
        <v>29</v>
      </c>
      <c r="B363" s="14" t="s">
        <v>117</v>
      </c>
      <c r="C363" s="14" t="s">
        <v>118</v>
      </c>
      <c r="D363" s="14" t="s">
        <v>140</v>
      </c>
      <c r="E363" s="14" t="s">
        <v>306</v>
      </c>
      <c r="F363" s="33" t="s">
        <v>307</v>
      </c>
      <c r="G363" s="14" t="s">
        <v>308</v>
      </c>
      <c r="H363" s="14" t="s">
        <v>131</v>
      </c>
      <c r="I363" s="15" t="s">
        <v>131</v>
      </c>
      <c r="J363" s="24" t="s">
        <v>131</v>
      </c>
      <c r="K363" s="17">
        <v>18850000</v>
      </c>
      <c r="L363" s="15">
        <v>34</v>
      </c>
      <c r="M363" s="18">
        <v>2018</v>
      </c>
      <c r="N363" s="19"/>
      <c r="O363" s="17">
        <v>1364</v>
      </c>
      <c r="P363" s="17">
        <v>2229</v>
      </c>
      <c r="Q363" s="15" t="s">
        <v>665</v>
      </c>
    </row>
    <row r="364" spans="1:25" x14ac:dyDescent="0.3">
      <c r="A364" s="13" t="s">
        <v>29</v>
      </c>
      <c r="B364" s="14" t="s">
        <v>117</v>
      </c>
      <c r="C364" s="14" t="s">
        <v>118</v>
      </c>
      <c r="D364" s="14" t="s">
        <v>0</v>
      </c>
      <c r="E364" s="14" t="s">
        <v>29</v>
      </c>
      <c r="F364" s="33" t="s">
        <v>128</v>
      </c>
      <c r="G364" s="14" t="s">
        <v>648</v>
      </c>
      <c r="H364" s="14" t="s">
        <v>135</v>
      </c>
      <c r="I364" s="15">
        <v>0.8</v>
      </c>
      <c r="J364" s="16" t="s">
        <v>131</v>
      </c>
      <c r="K364" s="17" t="s">
        <v>131</v>
      </c>
      <c r="L364" s="15">
        <v>5</v>
      </c>
      <c r="M364" s="18">
        <v>2018</v>
      </c>
      <c r="N364" s="19"/>
      <c r="O364" s="17">
        <v>12726</v>
      </c>
      <c r="P364" s="17">
        <v>4562</v>
      </c>
      <c r="Q364" s="15" t="s">
        <v>666</v>
      </c>
    </row>
    <row r="365" spans="1:25" x14ac:dyDescent="0.3">
      <c r="A365" s="13" t="s">
        <v>29</v>
      </c>
      <c r="B365" s="14" t="s">
        <v>117</v>
      </c>
      <c r="C365" s="14" t="s">
        <v>118</v>
      </c>
      <c r="D365" s="14" t="s">
        <v>132</v>
      </c>
      <c r="E365" s="14" t="s">
        <v>453</v>
      </c>
      <c r="F365" s="33" t="s">
        <v>128</v>
      </c>
      <c r="G365" s="14" t="s">
        <v>129</v>
      </c>
      <c r="H365" s="14" t="s">
        <v>142</v>
      </c>
      <c r="I365" s="15">
        <v>1.5</v>
      </c>
      <c r="J365" s="16" t="s">
        <v>131</v>
      </c>
      <c r="K365" s="17" t="s">
        <v>131</v>
      </c>
      <c r="L365" s="15">
        <v>5</v>
      </c>
      <c r="M365" s="18">
        <v>2018</v>
      </c>
      <c r="N365" s="19"/>
      <c r="O365" s="17">
        <v>44</v>
      </c>
      <c r="P365" s="17">
        <v>136</v>
      </c>
      <c r="Q365" s="15" t="s">
        <v>665</v>
      </c>
    </row>
    <row r="366" spans="1:25" x14ac:dyDescent="0.3">
      <c r="A366" s="13" t="s">
        <v>29</v>
      </c>
      <c r="B366" s="14" t="s">
        <v>117</v>
      </c>
      <c r="C366" s="14" t="s">
        <v>118</v>
      </c>
      <c r="D366" s="14" t="s">
        <v>153</v>
      </c>
      <c r="E366" s="14" t="s">
        <v>41</v>
      </c>
      <c r="F366" s="33" t="s">
        <v>143</v>
      </c>
      <c r="G366" s="14" t="s">
        <v>599</v>
      </c>
      <c r="H366" s="14" t="s">
        <v>327</v>
      </c>
      <c r="I366" s="15" t="s">
        <v>131</v>
      </c>
      <c r="J366" s="28">
        <v>2E-3</v>
      </c>
      <c r="K366" s="17" t="s">
        <v>131</v>
      </c>
      <c r="L366" s="15">
        <v>5</v>
      </c>
      <c r="M366" s="21">
        <v>43466</v>
      </c>
      <c r="N366" s="19"/>
      <c r="O366" s="17">
        <v>1304</v>
      </c>
      <c r="P366" s="17">
        <v>997</v>
      </c>
      <c r="Q366" s="15" t="s">
        <v>666</v>
      </c>
    </row>
    <row r="367" spans="1:25" x14ac:dyDescent="0.3">
      <c r="A367" s="13" t="s">
        <v>29</v>
      </c>
      <c r="B367" s="14" t="s">
        <v>117</v>
      </c>
      <c r="C367" s="14" t="s">
        <v>118</v>
      </c>
      <c r="D367" s="14" t="s">
        <v>153</v>
      </c>
      <c r="E367" s="14" t="s">
        <v>454</v>
      </c>
      <c r="F367" s="33" t="s">
        <v>162</v>
      </c>
      <c r="G367" s="14" t="s">
        <v>164</v>
      </c>
      <c r="H367" s="14" t="s">
        <v>131</v>
      </c>
      <c r="I367" s="15" t="s">
        <v>131</v>
      </c>
      <c r="J367" s="16" t="s">
        <v>131</v>
      </c>
      <c r="K367" s="17" t="s">
        <v>131</v>
      </c>
      <c r="L367" s="15" t="s">
        <v>131</v>
      </c>
      <c r="M367" s="18" t="s">
        <v>131</v>
      </c>
      <c r="N367" s="19"/>
      <c r="O367" s="17">
        <v>190</v>
      </c>
      <c r="P367" s="17">
        <v>82</v>
      </c>
      <c r="Q367" s="15" t="s">
        <v>666</v>
      </c>
    </row>
    <row r="368" spans="1:25" x14ac:dyDescent="0.3">
      <c r="A368" s="13" t="s">
        <v>49</v>
      </c>
      <c r="B368" s="14" t="s">
        <v>121</v>
      </c>
      <c r="C368" s="14" t="s">
        <v>77</v>
      </c>
      <c r="D368" s="14" t="s">
        <v>140</v>
      </c>
      <c r="E368" s="14" t="s">
        <v>455</v>
      </c>
      <c r="F368" s="33" t="s">
        <v>128</v>
      </c>
      <c r="G368" s="14" t="s">
        <v>210</v>
      </c>
      <c r="H368" s="14" t="s">
        <v>211</v>
      </c>
      <c r="I368" s="15">
        <v>3.5</v>
      </c>
      <c r="J368" s="16" t="s">
        <v>131</v>
      </c>
      <c r="K368" s="17">
        <v>1450000</v>
      </c>
      <c r="L368" s="15">
        <v>5</v>
      </c>
      <c r="M368" s="18">
        <v>2018</v>
      </c>
      <c r="N368" s="19"/>
      <c r="O368" s="17">
        <v>1406</v>
      </c>
      <c r="P368" s="17">
        <v>1646</v>
      </c>
      <c r="Q368" s="15" t="s">
        <v>665</v>
      </c>
    </row>
    <row r="369" spans="1:25" x14ac:dyDescent="0.3">
      <c r="A369" s="13" t="s">
        <v>49</v>
      </c>
      <c r="B369" s="14" t="s">
        <v>121</v>
      </c>
      <c r="C369" s="14" t="s">
        <v>77</v>
      </c>
      <c r="D369" s="14" t="s">
        <v>153</v>
      </c>
      <c r="E369" s="14" t="s">
        <v>456</v>
      </c>
      <c r="F369" s="33" t="s">
        <v>162</v>
      </c>
      <c r="G369" s="14" t="s">
        <v>164</v>
      </c>
      <c r="H369" s="14" t="s">
        <v>131</v>
      </c>
      <c r="I369" s="15" t="s">
        <v>131</v>
      </c>
      <c r="J369" s="16" t="s">
        <v>131</v>
      </c>
      <c r="K369" s="17" t="s">
        <v>131</v>
      </c>
      <c r="L369" s="15" t="s">
        <v>131</v>
      </c>
      <c r="M369" s="18" t="s">
        <v>131</v>
      </c>
      <c r="N369" s="19"/>
      <c r="O369" s="17">
        <v>42</v>
      </c>
      <c r="P369" s="17">
        <v>14</v>
      </c>
      <c r="Q369" s="15" t="s">
        <v>666</v>
      </c>
    </row>
    <row r="370" spans="1:25" s="23" customFormat="1" x14ac:dyDescent="0.3">
      <c r="A370" s="23" t="s">
        <v>72</v>
      </c>
      <c r="B370" s="20" t="s">
        <v>122</v>
      </c>
      <c r="C370" s="20" t="s">
        <v>123</v>
      </c>
      <c r="D370" s="20" t="s">
        <v>140</v>
      </c>
      <c r="E370" s="20" t="s">
        <v>457</v>
      </c>
      <c r="F370" s="35" t="s">
        <v>128</v>
      </c>
      <c r="G370" s="20" t="s">
        <v>259</v>
      </c>
      <c r="H370" s="20" t="s">
        <v>135</v>
      </c>
      <c r="I370" s="22">
        <v>3</v>
      </c>
      <c r="J370" s="24" t="s">
        <v>131</v>
      </c>
      <c r="K370" s="25" t="s">
        <v>131</v>
      </c>
      <c r="L370" s="22">
        <v>5</v>
      </c>
      <c r="M370" s="26">
        <v>2018</v>
      </c>
      <c r="N370" s="27" t="s">
        <v>146</v>
      </c>
      <c r="O370" s="25">
        <f>423+511</f>
        <v>934</v>
      </c>
      <c r="P370" s="25">
        <f>268+404</f>
        <v>672</v>
      </c>
      <c r="Q370" s="22" t="s">
        <v>666</v>
      </c>
      <c r="R370" s="22" t="s">
        <v>103</v>
      </c>
      <c r="S370" s="22"/>
      <c r="T370" s="22"/>
      <c r="U370" s="22"/>
      <c r="V370" s="22"/>
      <c r="W370" s="22"/>
      <c r="X370" s="22"/>
      <c r="Y370" s="22"/>
    </row>
    <row r="371" spans="1:25" s="23" customFormat="1" x14ac:dyDescent="0.3">
      <c r="A371" s="23" t="s">
        <v>72</v>
      </c>
      <c r="B371" s="20" t="s">
        <v>122</v>
      </c>
      <c r="C371" s="20" t="s">
        <v>123</v>
      </c>
      <c r="D371" s="20" t="s">
        <v>132</v>
      </c>
      <c r="E371" s="20" t="s">
        <v>458</v>
      </c>
      <c r="F371" s="35" t="s">
        <v>128</v>
      </c>
      <c r="G371" s="20" t="s">
        <v>459</v>
      </c>
      <c r="H371" s="20" t="s">
        <v>130</v>
      </c>
      <c r="I371" s="22">
        <v>5.7</v>
      </c>
      <c r="J371" s="24" t="s">
        <v>131</v>
      </c>
      <c r="K371" s="25" t="s">
        <v>131</v>
      </c>
      <c r="L371" s="22">
        <v>5</v>
      </c>
      <c r="M371" s="26">
        <v>2018</v>
      </c>
      <c r="N371" s="27"/>
      <c r="O371" s="25">
        <v>701</v>
      </c>
      <c r="P371" s="25">
        <v>169</v>
      </c>
      <c r="Q371" s="22" t="s">
        <v>666</v>
      </c>
      <c r="R371" s="22"/>
      <c r="S371" s="22"/>
      <c r="T371" s="22"/>
      <c r="U371" s="22"/>
      <c r="V371" s="22"/>
      <c r="W371" s="22"/>
      <c r="X371" s="22"/>
      <c r="Y371" s="22"/>
    </row>
    <row r="372" spans="1:25" s="23" customFormat="1" x14ac:dyDescent="0.3">
      <c r="A372" s="23" t="s">
        <v>72</v>
      </c>
      <c r="B372" s="20" t="s">
        <v>122</v>
      </c>
      <c r="C372" s="20" t="s">
        <v>123</v>
      </c>
      <c r="D372" s="20" t="s">
        <v>153</v>
      </c>
      <c r="E372" s="20" t="s">
        <v>289</v>
      </c>
      <c r="F372" s="35" t="s">
        <v>143</v>
      </c>
      <c r="G372" s="20" t="s">
        <v>290</v>
      </c>
      <c r="H372" s="20" t="s">
        <v>142</v>
      </c>
      <c r="I372" s="22" t="s">
        <v>131</v>
      </c>
      <c r="J372" s="37">
        <v>5.0000000000000001E-3</v>
      </c>
      <c r="K372" s="25" t="s">
        <v>131</v>
      </c>
      <c r="L372" s="22" t="s">
        <v>157</v>
      </c>
      <c r="M372" s="26" t="s">
        <v>131</v>
      </c>
      <c r="N372" s="27" t="s">
        <v>146</v>
      </c>
      <c r="O372" s="25">
        <f>0+217+411</f>
        <v>628</v>
      </c>
      <c r="P372" s="25">
        <f>2+146+340</f>
        <v>488</v>
      </c>
      <c r="Q372" s="22" t="s">
        <v>666</v>
      </c>
      <c r="R372" s="22" t="s">
        <v>71</v>
      </c>
      <c r="S372" s="22" t="s">
        <v>92</v>
      </c>
      <c r="T372" s="22"/>
      <c r="U372" s="22"/>
      <c r="V372" s="22"/>
      <c r="W372" s="22"/>
      <c r="X372" s="22"/>
      <c r="Y372" s="22"/>
    </row>
    <row r="373" spans="1:25" s="23" customFormat="1" x14ac:dyDescent="0.3">
      <c r="A373" s="23" t="s">
        <v>72</v>
      </c>
      <c r="B373" s="20" t="s">
        <v>122</v>
      </c>
      <c r="C373" s="20" t="s">
        <v>123</v>
      </c>
      <c r="D373" s="20" t="s">
        <v>140</v>
      </c>
      <c r="E373" s="20" t="s">
        <v>288</v>
      </c>
      <c r="F373" s="35" t="s">
        <v>143</v>
      </c>
      <c r="G373" s="20" t="s">
        <v>145</v>
      </c>
      <c r="H373" s="20" t="s">
        <v>135</v>
      </c>
      <c r="I373" s="22" t="s">
        <v>131</v>
      </c>
      <c r="J373" s="24">
        <v>1.2500000000000001E-2</v>
      </c>
      <c r="K373" s="25" t="s">
        <v>131</v>
      </c>
      <c r="L373" s="22">
        <v>5</v>
      </c>
      <c r="M373" s="38">
        <v>43466</v>
      </c>
      <c r="N373" s="27"/>
      <c r="O373" s="25">
        <v>2977</v>
      </c>
      <c r="P373" s="25">
        <v>2180</v>
      </c>
      <c r="Q373" s="22" t="s">
        <v>666</v>
      </c>
      <c r="R373" s="22"/>
      <c r="S373" s="22"/>
      <c r="T373" s="22"/>
      <c r="U373" s="22"/>
      <c r="V373" s="22"/>
      <c r="W373" s="22"/>
      <c r="X373" s="22"/>
      <c r="Y373" s="22"/>
    </row>
    <row r="374" spans="1:25" s="23" customFormat="1" x14ac:dyDescent="0.3">
      <c r="A374" s="23" t="s">
        <v>72</v>
      </c>
      <c r="B374" s="20" t="s">
        <v>122</v>
      </c>
      <c r="C374" s="20" t="s">
        <v>123</v>
      </c>
      <c r="D374" s="20" t="s">
        <v>140</v>
      </c>
      <c r="E374" s="20" t="s">
        <v>309</v>
      </c>
      <c r="F374" s="35" t="s">
        <v>143</v>
      </c>
      <c r="G374" s="20" t="s">
        <v>129</v>
      </c>
      <c r="H374" s="20" t="s">
        <v>142</v>
      </c>
      <c r="I374" s="22" t="s">
        <v>131</v>
      </c>
      <c r="J374" s="43">
        <v>0.01</v>
      </c>
      <c r="K374" s="25" t="s">
        <v>131</v>
      </c>
      <c r="L374" s="22">
        <v>5</v>
      </c>
      <c r="M374" s="38">
        <v>43466</v>
      </c>
      <c r="N374" s="27" t="s">
        <v>146</v>
      </c>
      <c r="O374" s="25">
        <f>887+3</f>
        <v>890</v>
      </c>
      <c r="P374" s="25">
        <f>519+2</f>
        <v>521</v>
      </c>
      <c r="Q374" s="22" t="s">
        <v>666</v>
      </c>
      <c r="R374" s="22" t="s">
        <v>107</v>
      </c>
      <c r="S374" s="22"/>
      <c r="T374" s="22"/>
      <c r="U374" s="22"/>
      <c r="V374" s="22"/>
      <c r="W374" s="22"/>
      <c r="X374" s="22"/>
      <c r="Y374" s="22"/>
    </row>
    <row r="375" spans="1:25" x14ac:dyDescent="0.3">
      <c r="A375" s="13" t="s">
        <v>108</v>
      </c>
      <c r="B375" s="14" t="s">
        <v>119</v>
      </c>
      <c r="C375" s="14" t="s">
        <v>120</v>
      </c>
      <c r="D375" s="14" t="s">
        <v>132</v>
      </c>
      <c r="E375" s="14" t="s">
        <v>280</v>
      </c>
      <c r="F375" s="33" t="s">
        <v>128</v>
      </c>
      <c r="G375" s="14" t="s">
        <v>460</v>
      </c>
      <c r="H375" s="14" t="s">
        <v>139</v>
      </c>
      <c r="I375" s="15">
        <v>1.75</v>
      </c>
      <c r="J375" s="16" t="s">
        <v>131</v>
      </c>
      <c r="K375" s="17" t="s">
        <v>131</v>
      </c>
      <c r="L375" s="15" t="s">
        <v>157</v>
      </c>
      <c r="M375" s="18">
        <v>2018</v>
      </c>
      <c r="N375" s="19"/>
      <c r="O375" s="17">
        <v>345</v>
      </c>
      <c r="P375" s="17">
        <v>184</v>
      </c>
      <c r="Q375" s="15" t="s">
        <v>666</v>
      </c>
    </row>
    <row r="376" spans="1:25" x14ac:dyDescent="0.3">
      <c r="A376" s="13" t="s">
        <v>108</v>
      </c>
      <c r="B376" s="14" t="s">
        <v>119</v>
      </c>
      <c r="C376" s="14" t="s">
        <v>120</v>
      </c>
      <c r="D376" s="14" t="s">
        <v>132</v>
      </c>
      <c r="E376" s="14" t="s">
        <v>52</v>
      </c>
      <c r="F376" s="33" t="s">
        <v>128</v>
      </c>
      <c r="G376" s="14" t="s">
        <v>461</v>
      </c>
      <c r="H376" s="14" t="s">
        <v>139</v>
      </c>
      <c r="I376" s="15">
        <v>2</v>
      </c>
      <c r="J376" s="16" t="s">
        <v>131</v>
      </c>
      <c r="K376" s="17" t="s">
        <v>131</v>
      </c>
      <c r="L376" s="15">
        <v>5</v>
      </c>
      <c r="M376" s="18">
        <v>2018</v>
      </c>
      <c r="N376" s="19"/>
      <c r="O376" s="17">
        <v>272</v>
      </c>
      <c r="P376" s="17">
        <v>156</v>
      </c>
      <c r="Q376" s="15" t="s">
        <v>666</v>
      </c>
    </row>
    <row r="377" spans="1:25" x14ac:dyDescent="0.3">
      <c r="A377" s="13" t="s">
        <v>108</v>
      </c>
      <c r="B377" s="14" t="s">
        <v>119</v>
      </c>
      <c r="C377" s="14" t="s">
        <v>120</v>
      </c>
      <c r="D377" s="14" t="s">
        <v>132</v>
      </c>
      <c r="E377" s="14" t="s">
        <v>462</v>
      </c>
      <c r="F377" s="33" t="s">
        <v>128</v>
      </c>
      <c r="G377" s="14" t="s">
        <v>463</v>
      </c>
      <c r="H377" s="14" t="s">
        <v>267</v>
      </c>
      <c r="I377" s="15">
        <v>2.5</v>
      </c>
      <c r="J377" s="16" t="s">
        <v>131</v>
      </c>
      <c r="K377" s="17" t="s">
        <v>131</v>
      </c>
      <c r="L377" s="15">
        <v>5</v>
      </c>
      <c r="M377" s="18">
        <v>2018</v>
      </c>
      <c r="N377" s="19"/>
      <c r="O377" s="17">
        <v>260</v>
      </c>
      <c r="P377" s="17">
        <v>237</v>
      </c>
      <c r="Q377" s="15" t="s">
        <v>666</v>
      </c>
    </row>
    <row r="378" spans="1:25" x14ac:dyDescent="0.3">
      <c r="A378" s="13" t="s">
        <v>73</v>
      </c>
      <c r="B378" s="14" t="s">
        <v>122</v>
      </c>
      <c r="C378" s="14" t="s">
        <v>123</v>
      </c>
      <c r="D378" s="14" t="s">
        <v>176</v>
      </c>
      <c r="E378" s="14" t="s">
        <v>291</v>
      </c>
      <c r="F378" s="33" t="s">
        <v>128</v>
      </c>
      <c r="G378" s="14" t="s">
        <v>292</v>
      </c>
      <c r="H378" s="14" t="s">
        <v>142</v>
      </c>
      <c r="I378" s="15">
        <v>0.75</v>
      </c>
      <c r="J378" s="16" t="s">
        <v>131</v>
      </c>
      <c r="K378" s="17" t="s">
        <v>131</v>
      </c>
      <c r="L378" s="15">
        <v>5</v>
      </c>
      <c r="M378" s="18">
        <v>2018</v>
      </c>
      <c r="N378" s="19"/>
      <c r="O378" s="17">
        <v>86</v>
      </c>
      <c r="P378" s="17">
        <v>78</v>
      </c>
      <c r="Q378" s="15" t="s">
        <v>666</v>
      </c>
    </row>
    <row r="379" spans="1:25" x14ac:dyDescent="0.3">
      <c r="A379" s="13" t="s">
        <v>73</v>
      </c>
      <c r="B379" s="14" t="s">
        <v>122</v>
      </c>
      <c r="C379" s="14" t="s">
        <v>123</v>
      </c>
      <c r="D379" s="14" t="s">
        <v>176</v>
      </c>
      <c r="E379" s="14" t="s">
        <v>291</v>
      </c>
      <c r="F379" s="33" t="s">
        <v>128</v>
      </c>
      <c r="G379" s="14" t="s">
        <v>281</v>
      </c>
      <c r="H379" s="14" t="s">
        <v>142</v>
      </c>
      <c r="I379" s="15">
        <v>5</v>
      </c>
      <c r="J379" s="16" t="s">
        <v>131</v>
      </c>
      <c r="K379" s="17" t="s">
        <v>131</v>
      </c>
      <c r="L379" s="15">
        <v>5</v>
      </c>
      <c r="M379" s="18">
        <v>2018</v>
      </c>
      <c r="N379" s="19"/>
      <c r="O379" s="17">
        <v>80</v>
      </c>
      <c r="P379" s="17">
        <v>87</v>
      </c>
      <c r="Q379" s="15" t="s">
        <v>665</v>
      </c>
    </row>
    <row r="380" spans="1:25" x14ac:dyDescent="0.3">
      <c r="A380" s="13" t="s">
        <v>73</v>
      </c>
      <c r="B380" s="14" t="s">
        <v>122</v>
      </c>
      <c r="C380" s="14" t="s">
        <v>123</v>
      </c>
      <c r="D380" s="14" t="s">
        <v>140</v>
      </c>
      <c r="E380" s="14" t="s">
        <v>293</v>
      </c>
      <c r="F380" s="33" t="s">
        <v>128</v>
      </c>
      <c r="G380" s="14" t="s">
        <v>166</v>
      </c>
      <c r="H380" s="14" t="s">
        <v>135</v>
      </c>
      <c r="I380" s="15">
        <v>4.2</v>
      </c>
      <c r="J380" s="16" t="s">
        <v>131</v>
      </c>
      <c r="K380" s="17">
        <v>1640000</v>
      </c>
      <c r="L380" s="15">
        <v>10</v>
      </c>
      <c r="M380" s="18">
        <v>2019</v>
      </c>
      <c r="N380" s="19"/>
      <c r="O380" s="17">
        <v>2268</v>
      </c>
      <c r="P380" s="17">
        <v>1188</v>
      </c>
      <c r="Q380" s="15" t="s">
        <v>666</v>
      </c>
    </row>
    <row r="381" spans="1:25" x14ac:dyDescent="0.3">
      <c r="A381" s="13" t="s">
        <v>73</v>
      </c>
      <c r="B381" s="14" t="s">
        <v>122</v>
      </c>
      <c r="C381" s="14" t="s">
        <v>123</v>
      </c>
      <c r="D381" s="14" t="s">
        <v>153</v>
      </c>
      <c r="E381" s="14" t="s">
        <v>464</v>
      </c>
      <c r="F381" s="33" t="s">
        <v>143</v>
      </c>
      <c r="G381" s="14" t="s">
        <v>465</v>
      </c>
      <c r="H381" s="14" t="s">
        <v>142</v>
      </c>
      <c r="I381" s="15" t="s">
        <v>131</v>
      </c>
      <c r="J381" s="16">
        <v>2.5000000000000001E-3</v>
      </c>
      <c r="K381" s="17" t="s">
        <v>131</v>
      </c>
      <c r="L381" s="15">
        <v>5</v>
      </c>
      <c r="M381" s="21">
        <v>43466</v>
      </c>
      <c r="N381" s="19"/>
      <c r="O381" s="17">
        <v>1425</v>
      </c>
      <c r="P381" s="17">
        <v>1188</v>
      </c>
      <c r="Q381" s="15" t="s">
        <v>666</v>
      </c>
    </row>
    <row r="382" spans="1:25" s="23" customFormat="1" x14ac:dyDescent="0.3">
      <c r="A382" s="23" t="s">
        <v>41</v>
      </c>
      <c r="B382" s="20" t="s">
        <v>115</v>
      </c>
      <c r="C382" s="20" t="s">
        <v>100</v>
      </c>
      <c r="D382" s="20" t="s">
        <v>140</v>
      </c>
      <c r="E382" s="20" t="s">
        <v>466</v>
      </c>
      <c r="F382" s="35" t="s">
        <v>143</v>
      </c>
      <c r="G382" s="20" t="s">
        <v>145</v>
      </c>
      <c r="H382" s="20" t="s">
        <v>135</v>
      </c>
      <c r="I382" s="22" t="s">
        <v>131</v>
      </c>
      <c r="J382" s="37">
        <v>5.0000000000000001E-3</v>
      </c>
      <c r="K382" s="25" t="s">
        <v>131</v>
      </c>
      <c r="L382" s="22" t="s">
        <v>157</v>
      </c>
      <c r="M382" s="38">
        <v>43466</v>
      </c>
      <c r="N382" s="27" t="s">
        <v>146</v>
      </c>
      <c r="O382" s="25">
        <f>265+4+3</f>
        <v>272</v>
      </c>
      <c r="P382" s="25">
        <f>178+6+9</f>
        <v>193</v>
      </c>
      <c r="Q382" s="22" t="s">
        <v>666</v>
      </c>
      <c r="R382" s="22" t="s">
        <v>26</v>
      </c>
      <c r="S382" s="22" t="s">
        <v>54</v>
      </c>
      <c r="T382" s="22"/>
      <c r="U382" s="22"/>
      <c r="V382" s="22"/>
      <c r="W382" s="22"/>
      <c r="X382" s="22"/>
      <c r="Y382" s="22"/>
    </row>
    <row r="383" spans="1:25" s="23" customFormat="1" x14ac:dyDescent="0.3">
      <c r="A383" s="23" t="s">
        <v>41</v>
      </c>
      <c r="B383" s="20" t="s">
        <v>115</v>
      </c>
      <c r="C383" s="20" t="s">
        <v>100</v>
      </c>
      <c r="D383" s="20" t="s">
        <v>153</v>
      </c>
      <c r="E383" s="20" t="s">
        <v>467</v>
      </c>
      <c r="F383" s="35" t="s">
        <v>162</v>
      </c>
      <c r="G383" s="20" t="s">
        <v>164</v>
      </c>
      <c r="H383" s="20" t="s">
        <v>131</v>
      </c>
      <c r="I383" s="22" t="s">
        <v>131</v>
      </c>
      <c r="J383" s="24" t="s">
        <v>131</v>
      </c>
      <c r="K383" s="25" t="s">
        <v>131</v>
      </c>
      <c r="L383" s="22" t="s">
        <v>131</v>
      </c>
      <c r="M383" s="26" t="s">
        <v>131</v>
      </c>
      <c r="N383" s="27"/>
      <c r="O383" s="25">
        <v>115</v>
      </c>
      <c r="P383" s="25">
        <v>62</v>
      </c>
      <c r="Q383" s="22" t="s">
        <v>666</v>
      </c>
      <c r="R383" s="22"/>
      <c r="S383" s="22"/>
      <c r="T383" s="22"/>
      <c r="U383" s="22"/>
      <c r="V383" s="22"/>
      <c r="W383" s="22"/>
      <c r="X383" s="22"/>
      <c r="Y383" s="22"/>
    </row>
    <row r="384" spans="1:25" s="23" customFormat="1" x14ac:dyDescent="0.3">
      <c r="A384" s="23" t="s">
        <v>109</v>
      </c>
      <c r="B384" s="20" t="s">
        <v>117</v>
      </c>
      <c r="C384" s="20" t="s">
        <v>118</v>
      </c>
      <c r="D384" s="20" t="s">
        <v>153</v>
      </c>
      <c r="E384" s="20" t="s">
        <v>468</v>
      </c>
      <c r="F384" s="35" t="s">
        <v>128</v>
      </c>
      <c r="G384" s="20" t="s">
        <v>138</v>
      </c>
      <c r="H384" s="20" t="s">
        <v>142</v>
      </c>
      <c r="I384" s="22">
        <v>3</v>
      </c>
      <c r="J384" s="24" t="s">
        <v>131</v>
      </c>
      <c r="K384" s="25" t="s">
        <v>131</v>
      </c>
      <c r="L384" s="22">
        <v>5</v>
      </c>
      <c r="M384" s="26">
        <v>2018</v>
      </c>
      <c r="N384" s="27" t="s">
        <v>146</v>
      </c>
      <c r="O384" s="25">
        <f>1+1787</f>
        <v>1788</v>
      </c>
      <c r="P384" s="25">
        <f>0+892</f>
        <v>892</v>
      </c>
      <c r="Q384" s="22" t="s">
        <v>666</v>
      </c>
      <c r="R384" s="22" t="s">
        <v>95</v>
      </c>
      <c r="S384" s="22"/>
      <c r="T384" s="22"/>
      <c r="U384" s="22"/>
      <c r="V384" s="22"/>
      <c r="W384" s="22"/>
      <c r="X384" s="22"/>
      <c r="Y384" s="22"/>
    </row>
    <row r="385" spans="1:25" s="23" customFormat="1" x14ac:dyDescent="0.3">
      <c r="A385" s="23" t="s">
        <v>109</v>
      </c>
      <c r="B385" s="20" t="s">
        <v>117</v>
      </c>
      <c r="C385" s="20" t="s">
        <v>118</v>
      </c>
      <c r="D385" s="20" t="s">
        <v>140</v>
      </c>
      <c r="E385" s="20" t="s">
        <v>254</v>
      </c>
      <c r="F385" s="35" t="s">
        <v>128</v>
      </c>
      <c r="G385" s="20" t="s">
        <v>166</v>
      </c>
      <c r="H385" s="20" t="s">
        <v>135</v>
      </c>
      <c r="I385" s="22">
        <v>7.7</v>
      </c>
      <c r="J385" s="24" t="s">
        <v>131</v>
      </c>
      <c r="K385" s="25">
        <v>2000000</v>
      </c>
      <c r="L385" s="22">
        <v>10</v>
      </c>
      <c r="M385" s="26">
        <v>2019</v>
      </c>
      <c r="N385" s="27" t="s">
        <v>146</v>
      </c>
      <c r="O385" s="25">
        <f>0+13+1574</f>
        <v>1587</v>
      </c>
      <c r="P385" s="25">
        <f>7+18+900</f>
        <v>925</v>
      </c>
      <c r="Q385" s="22" t="s">
        <v>666</v>
      </c>
      <c r="R385" s="22" t="s">
        <v>61</v>
      </c>
      <c r="S385" s="22" t="s">
        <v>95</v>
      </c>
      <c r="T385" s="22"/>
      <c r="U385" s="22"/>
      <c r="V385" s="22"/>
      <c r="W385" s="22"/>
      <c r="X385" s="22"/>
      <c r="Y385" s="22"/>
    </row>
    <row r="386" spans="1:25" x14ac:dyDescent="0.3">
      <c r="A386" s="13" t="s">
        <v>109</v>
      </c>
      <c r="B386" s="14" t="s">
        <v>117</v>
      </c>
      <c r="C386" s="14" t="s">
        <v>118</v>
      </c>
      <c r="D386" s="14" t="s">
        <v>132</v>
      </c>
      <c r="E386" s="14" t="s">
        <v>25</v>
      </c>
      <c r="F386" s="33" t="s">
        <v>128</v>
      </c>
      <c r="G386" s="14" t="s">
        <v>361</v>
      </c>
      <c r="H386" s="14" t="s">
        <v>130</v>
      </c>
      <c r="I386" s="15">
        <v>4</v>
      </c>
      <c r="J386" s="16" t="s">
        <v>131</v>
      </c>
      <c r="K386" s="17" t="s">
        <v>131</v>
      </c>
      <c r="L386" s="15">
        <v>5</v>
      </c>
      <c r="M386" s="18">
        <v>2018</v>
      </c>
      <c r="N386" s="19"/>
      <c r="O386" s="17">
        <v>4527</v>
      </c>
      <c r="P386" s="17">
        <v>2753</v>
      </c>
      <c r="Q386" s="15" t="s">
        <v>666</v>
      </c>
    </row>
    <row r="387" spans="1:25" x14ac:dyDescent="0.3">
      <c r="A387" s="13" t="s">
        <v>109</v>
      </c>
      <c r="B387" s="14" t="s">
        <v>117</v>
      </c>
      <c r="C387" s="14" t="s">
        <v>118</v>
      </c>
      <c r="D387" s="14" t="s">
        <v>214</v>
      </c>
      <c r="E387" s="14" t="s">
        <v>469</v>
      </c>
      <c r="F387" s="33" t="s">
        <v>128</v>
      </c>
      <c r="G387" s="14" t="s">
        <v>134</v>
      </c>
      <c r="H387" s="14" t="s">
        <v>267</v>
      </c>
      <c r="I387" s="15">
        <v>1.5</v>
      </c>
      <c r="J387" s="16" t="s">
        <v>131</v>
      </c>
      <c r="K387" s="17" t="s">
        <v>131</v>
      </c>
      <c r="L387" s="15">
        <v>5</v>
      </c>
      <c r="M387" s="18">
        <v>2018</v>
      </c>
      <c r="N387" s="19"/>
      <c r="O387" s="17">
        <v>3403</v>
      </c>
      <c r="P387" s="17">
        <v>1652</v>
      </c>
      <c r="Q387" s="15" t="s">
        <v>666</v>
      </c>
    </row>
    <row r="388" spans="1:25" x14ac:dyDescent="0.3">
      <c r="A388" s="13" t="s">
        <v>109</v>
      </c>
      <c r="B388" s="14" t="s">
        <v>117</v>
      </c>
      <c r="C388" s="14" t="s">
        <v>118</v>
      </c>
      <c r="D388" s="14" t="s">
        <v>132</v>
      </c>
      <c r="E388" s="14" t="s">
        <v>470</v>
      </c>
      <c r="F388" s="33" t="s">
        <v>128</v>
      </c>
      <c r="G388" s="14" t="s">
        <v>129</v>
      </c>
      <c r="H388" s="14" t="s">
        <v>142</v>
      </c>
      <c r="I388" s="15">
        <v>0.75</v>
      </c>
      <c r="J388" s="16" t="s">
        <v>131</v>
      </c>
      <c r="K388" s="17" t="s">
        <v>131</v>
      </c>
      <c r="L388" s="15">
        <v>5</v>
      </c>
      <c r="M388" s="18">
        <v>2018</v>
      </c>
      <c r="N388" s="19"/>
      <c r="O388" s="17">
        <v>444</v>
      </c>
      <c r="P388" s="17">
        <v>441</v>
      </c>
      <c r="Q388" s="15" t="s">
        <v>666</v>
      </c>
    </row>
    <row r="389" spans="1:25" x14ac:dyDescent="0.3">
      <c r="A389" s="13" t="s">
        <v>109</v>
      </c>
      <c r="B389" s="14" t="s">
        <v>117</v>
      </c>
      <c r="C389" s="14" t="s">
        <v>118</v>
      </c>
      <c r="D389" s="14" t="s">
        <v>140</v>
      </c>
      <c r="E389" s="14" t="s">
        <v>255</v>
      </c>
      <c r="F389" s="33" t="s">
        <v>128</v>
      </c>
      <c r="G389" s="14" t="s">
        <v>129</v>
      </c>
      <c r="H389" s="14" t="s">
        <v>142</v>
      </c>
      <c r="I389" s="15">
        <v>6.9</v>
      </c>
      <c r="J389" s="16" t="s">
        <v>131</v>
      </c>
      <c r="K389" s="17" t="s">
        <v>131</v>
      </c>
      <c r="L389" s="15" t="s">
        <v>157</v>
      </c>
      <c r="M389" s="18">
        <v>2018</v>
      </c>
      <c r="N389" s="19"/>
      <c r="O389" s="17">
        <v>3890</v>
      </c>
      <c r="P389" s="17">
        <v>3712</v>
      </c>
      <c r="Q389" s="15" t="s">
        <v>666</v>
      </c>
    </row>
    <row r="390" spans="1:25" x14ac:dyDescent="0.3">
      <c r="A390" s="13" t="s">
        <v>109</v>
      </c>
      <c r="B390" s="14" t="s">
        <v>117</v>
      </c>
      <c r="C390" s="14" t="s">
        <v>118</v>
      </c>
      <c r="D390" s="14" t="s">
        <v>425</v>
      </c>
      <c r="E390" s="14" t="s">
        <v>471</v>
      </c>
      <c r="F390" s="33" t="s">
        <v>128</v>
      </c>
      <c r="G390" s="14" t="s">
        <v>361</v>
      </c>
      <c r="H390" s="14" t="s">
        <v>142</v>
      </c>
      <c r="I390" s="15">
        <v>4</v>
      </c>
      <c r="J390" s="16" t="s">
        <v>131</v>
      </c>
      <c r="K390" s="17" t="s">
        <v>131</v>
      </c>
      <c r="L390" s="15">
        <v>10</v>
      </c>
      <c r="M390" s="18">
        <v>2018</v>
      </c>
      <c r="N390" s="19"/>
      <c r="O390" s="17">
        <v>298</v>
      </c>
      <c r="P390" s="17">
        <v>362</v>
      </c>
      <c r="Q390" s="15" t="s">
        <v>665</v>
      </c>
    </row>
    <row r="391" spans="1:25" x14ac:dyDescent="0.3">
      <c r="A391" s="13" t="s">
        <v>109</v>
      </c>
      <c r="B391" s="14" t="s">
        <v>117</v>
      </c>
      <c r="C391" s="14" t="s">
        <v>118</v>
      </c>
      <c r="D391" s="14" t="s">
        <v>140</v>
      </c>
      <c r="E391" s="14" t="s">
        <v>472</v>
      </c>
      <c r="F391" s="33" t="s">
        <v>128</v>
      </c>
      <c r="G391" s="14" t="s">
        <v>166</v>
      </c>
      <c r="H391" s="14" t="s">
        <v>135</v>
      </c>
      <c r="I391" s="15">
        <v>11.7</v>
      </c>
      <c r="J391" s="16" t="s">
        <v>131</v>
      </c>
      <c r="K391" s="17">
        <v>8041569</v>
      </c>
      <c r="L391" s="15">
        <v>5</v>
      </c>
      <c r="M391" s="18">
        <v>2019</v>
      </c>
      <c r="N391" s="19"/>
      <c r="O391" s="17">
        <v>3610</v>
      </c>
      <c r="P391" s="17">
        <v>1379</v>
      </c>
      <c r="Q391" s="15" t="s">
        <v>666</v>
      </c>
    </row>
    <row r="392" spans="1:25" x14ac:dyDescent="0.3">
      <c r="A392" s="13" t="s">
        <v>109</v>
      </c>
      <c r="B392" s="14" t="s">
        <v>117</v>
      </c>
      <c r="C392" s="14" t="s">
        <v>118</v>
      </c>
      <c r="D392" s="14" t="s">
        <v>214</v>
      </c>
      <c r="E392" s="14" t="s">
        <v>473</v>
      </c>
      <c r="F392" s="33" t="s">
        <v>128</v>
      </c>
      <c r="G392" s="14" t="s">
        <v>134</v>
      </c>
      <c r="H392" s="14" t="s">
        <v>135</v>
      </c>
      <c r="I392" s="15">
        <v>0.5</v>
      </c>
      <c r="J392" s="16" t="s">
        <v>131</v>
      </c>
      <c r="K392" s="17" t="s">
        <v>131</v>
      </c>
      <c r="L392" s="15">
        <v>5</v>
      </c>
      <c r="M392" s="18">
        <v>2018</v>
      </c>
      <c r="N392" s="19"/>
      <c r="O392" s="17">
        <v>341</v>
      </c>
      <c r="P392" s="17">
        <v>116</v>
      </c>
      <c r="Q392" s="15" t="s">
        <v>666</v>
      </c>
    </row>
    <row r="393" spans="1:25" x14ac:dyDescent="0.3">
      <c r="A393" s="13" t="s">
        <v>109</v>
      </c>
      <c r="B393" s="14" t="s">
        <v>117</v>
      </c>
      <c r="C393" s="14" t="s">
        <v>118</v>
      </c>
      <c r="D393" s="14" t="s">
        <v>214</v>
      </c>
      <c r="E393" s="14" t="s">
        <v>474</v>
      </c>
      <c r="F393" s="33" t="s">
        <v>128</v>
      </c>
      <c r="G393" s="14" t="s">
        <v>134</v>
      </c>
      <c r="H393" s="14" t="s">
        <v>135</v>
      </c>
      <c r="I393" s="15">
        <v>2.5</v>
      </c>
      <c r="J393" s="16" t="s">
        <v>131</v>
      </c>
      <c r="K393" s="17" t="s">
        <v>131</v>
      </c>
      <c r="L393" s="15">
        <v>5</v>
      </c>
      <c r="M393" s="18">
        <v>2018</v>
      </c>
      <c r="N393" s="19"/>
      <c r="O393" s="17">
        <v>260</v>
      </c>
      <c r="P393" s="17">
        <v>107</v>
      </c>
      <c r="Q393" s="15" t="s">
        <v>666</v>
      </c>
    </row>
    <row r="394" spans="1:25" x14ac:dyDescent="0.3">
      <c r="A394" s="13" t="s">
        <v>109</v>
      </c>
      <c r="B394" s="14" t="s">
        <v>117</v>
      </c>
      <c r="C394" s="14" t="s">
        <v>118</v>
      </c>
      <c r="D394" s="14" t="s">
        <v>132</v>
      </c>
      <c r="E394" s="14" t="s">
        <v>68</v>
      </c>
      <c r="F394" s="33" t="s">
        <v>128</v>
      </c>
      <c r="G394" s="14" t="s">
        <v>134</v>
      </c>
      <c r="H394" s="14" t="s">
        <v>135</v>
      </c>
      <c r="I394" s="15">
        <v>1</v>
      </c>
      <c r="J394" s="16" t="s">
        <v>131</v>
      </c>
      <c r="K394" s="17" t="s">
        <v>131</v>
      </c>
      <c r="L394" s="15">
        <v>5</v>
      </c>
      <c r="M394" s="18">
        <v>2018</v>
      </c>
      <c r="N394" s="19"/>
      <c r="O394" s="17">
        <v>993</v>
      </c>
      <c r="P394" s="17">
        <v>381</v>
      </c>
      <c r="Q394" s="15" t="s">
        <v>666</v>
      </c>
    </row>
    <row r="395" spans="1:25" s="23" customFormat="1" x14ac:dyDescent="0.3">
      <c r="A395" s="23" t="s">
        <v>109</v>
      </c>
      <c r="B395" s="20" t="s">
        <v>117</v>
      </c>
      <c r="C395" s="20" t="s">
        <v>118</v>
      </c>
      <c r="D395" s="20" t="s">
        <v>140</v>
      </c>
      <c r="E395" s="20" t="s">
        <v>256</v>
      </c>
      <c r="F395" s="35" t="s">
        <v>128</v>
      </c>
      <c r="G395" s="20" t="s">
        <v>166</v>
      </c>
      <c r="H395" s="20" t="s">
        <v>142</v>
      </c>
      <c r="I395" s="22">
        <v>7.3</v>
      </c>
      <c r="J395" s="24" t="s">
        <v>131</v>
      </c>
      <c r="K395" s="25">
        <v>1500000</v>
      </c>
      <c r="L395" s="22">
        <v>5</v>
      </c>
      <c r="M395" s="26">
        <v>2018</v>
      </c>
      <c r="N395" s="27" t="s">
        <v>146</v>
      </c>
      <c r="O395" s="25">
        <f>934+7</f>
        <v>941</v>
      </c>
      <c r="P395" s="25">
        <f>1293+16</f>
        <v>1309</v>
      </c>
      <c r="Q395" s="22" t="s">
        <v>665</v>
      </c>
      <c r="R395" s="22" t="s">
        <v>5</v>
      </c>
      <c r="S395" s="22"/>
      <c r="T395" s="22"/>
      <c r="U395" s="22"/>
      <c r="V395" s="22"/>
      <c r="W395" s="22"/>
      <c r="X395" s="22"/>
      <c r="Y395" s="22"/>
    </row>
    <row r="396" spans="1:25" x14ac:dyDescent="0.3">
      <c r="A396" s="13" t="s">
        <v>109</v>
      </c>
      <c r="B396" s="14" t="s">
        <v>117</v>
      </c>
      <c r="C396" s="14" t="s">
        <v>118</v>
      </c>
      <c r="D396" s="14" t="s">
        <v>153</v>
      </c>
      <c r="E396" s="14" t="s">
        <v>475</v>
      </c>
      <c r="F396" s="33" t="s">
        <v>143</v>
      </c>
      <c r="G396" s="14" t="s">
        <v>476</v>
      </c>
      <c r="H396" s="14" t="s">
        <v>142</v>
      </c>
      <c r="I396" s="15" t="s">
        <v>131</v>
      </c>
      <c r="J396" s="28">
        <v>5.0000000000000001E-3</v>
      </c>
      <c r="K396" s="17" t="s">
        <v>131</v>
      </c>
      <c r="L396" s="15" t="s">
        <v>131</v>
      </c>
      <c r="M396" s="21">
        <v>43282</v>
      </c>
      <c r="N396" s="19"/>
      <c r="O396" s="17">
        <v>3965</v>
      </c>
      <c r="P396" s="17">
        <v>3077</v>
      </c>
      <c r="Q396" s="40" t="s">
        <v>666</v>
      </c>
      <c r="R396" s="41"/>
    </row>
    <row r="397" spans="1:25" x14ac:dyDescent="0.3">
      <c r="A397" s="13" t="s">
        <v>109</v>
      </c>
      <c r="B397" s="14" t="s">
        <v>117</v>
      </c>
      <c r="C397" s="14" t="s">
        <v>118</v>
      </c>
      <c r="D397" s="14" t="s">
        <v>176</v>
      </c>
      <c r="E397" s="14" t="s">
        <v>477</v>
      </c>
      <c r="F397" s="33" t="s">
        <v>172</v>
      </c>
      <c r="G397" s="14" t="s">
        <v>407</v>
      </c>
      <c r="H397" s="14" t="s">
        <v>131</v>
      </c>
      <c r="I397" s="15" t="s">
        <v>131</v>
      </c>
      <c r="J397" s="16" t="s">
        <v>131</v>
      </c>
      <c r="K397" s="17" t="s">
        <v>131</v>
      </c>
      <c r="L397" s="15" t="s">
        <v>131</v>
      </c>
      <c r="M397" s="18" t="s">
        <v>131</v>
      </c>
      <c r="N397" s="19"/>
      <c r="O397" s="17">
        <v>30</v>
      </c>
      <c r="P397" s="17">
        <v>12</v>
      </c>
      <c r="Q397" s="15" t="s">
        <v>666</v>
      </c>
    </row>
    <row r="398" spans="1:25" x14ac:dyDescent="0.3">
      <c r="A398" s="13" t="s">
        <v>109</v>
      </c>
      <c r="B398" s="14" t="s">
        <v>117</v>
      </c>
      <c r="C398" s="14" t="s">
        <v>118</v>
      </c>
      <c r="D398" s="14" t="s">
        <v>153</v>
      </c>
      <c r="E398" s="14" t="s">
        <v>478</v>
      </c>
      <c r="F398" s="33" t="s">
        <v>162</v>
      </c>
      <c r="G398" s="14" t="s">
        <v>164</v>
      </c>
      <c r="H398" s="14" t="s">
        <v>131</v>
      </c>
      <c r="I398" s="15" t="s">
        <v>131</v>
      </c>
      <c r="J398" s="16" t="s">
        <v>131</v>
      </c>
      <c r="K398" s="17" t="s">
        <v>131</v>
      </c>
      <c r="L398" s="15" t="s">
        <v>131</v>
      </c>
      <c r="M398" s="18" t="s">
        <v>131</v>
      </c>
      <c r="N398" s="19"/>
      <c r="O398" s="17">
        <v>69</v>
      </c>
      <c r="P398" s="17">
        <v>40</v>
      </c>
      <c r="Q398" s="15" t="s">
        <v>666</v>
      </c>
    </row>
    <row r="399" spans="1:25" x14ac:dyDescent="0.3">
      <c r="A399" s="13" t="s">
        <v>109</v>
      </c>
      <c r="B399" s="14" t="s">
        <v>117</v>
      </c>
      <c r="C399" s="14" t="s">
        <v>118</v>
      </c>
      <c r="D399" s="14" t="s">
        <v>153</v>
      </c>
      <c r="E399" s="14" t="s">
        <v>257</v>
      </c>
      <c r="F399" s="33" t="s">
        <v>162</v>
      </c>
      <c r="G399" s="14" t="s">
        <v>164</v>
      </c>
      <c r="H399" s="14" t="s">
        <v>131</v>
      </c>
      <c r="I399" s="15" t="s">
        <v>131</v>
      </c>
      <c r="J399" s="16" t="s">
        <v>131</v>
      </c>
      <c r="K399" s="17" t="s">
        <v>131</v>
      </c>
      <c r="L399" s="15" t="s">
        <v>131</v>
      </c>
      <c r="M399" s="18" t="s">
        <v>131</v>
      </c>
      <c r="N399" s="19"/>
      <c r="O399" s="17">
        <v>142</v>
      </c>
      <c r="P399" s="17">
        <v>39</v>
      </c>
      <c r="Q399" s="15" t="s">
        <v>666</v>
      </c>
    </row>
    <row r="400" spans="1:25" x14ac:dyDescent="0.3">
      <c r="A400" s="13" t="s">
        <v>109</v>
      </c>
      <c r="B400" s="14" t="s">
        <v>117</v>
      </c>
      <c r="C400" s="14" t="s">
        <v>118</v>
      </c>
      <c r="D400" s="14" t="s">
        <v>479</v>
      </c>
      <c r="E400" s="14" t="s">
        <v>480</v>
      </c>
      <c r="F400" s="33" t="s">
        <v>162</v>
      </c>
      <c r="G400" s="14" t="s">
        <v>164</v>
      </c>
      <c r="H400" s="14" t="s">
        <v>131</v>
      </c>
      <c r="I400" s="15" t="s">
        <v>131</v>
      </c>
      <c r="J400" s="16" t="s">
        <v>131</v>
      </c>
      <c r="K400" s="17" t="s">
        <v>131</v>
      </c>
      <c r="L400" s="15" t="s">
        <v>131</v>
      </c>
      <c r="M400" s="18" t="s">
        <v>131</v>
      </c>
      <c r="N400" s="19"/>
      <c r="O400" s="17">
        <v>111</v>
      </c>
      <c r="P400" s="17">
        <v>54</v>
      </c>
      <c r="Q400" s="15" t="s">
        <v>666</v>
      </c>
    </row>
    <row r="401" spans="1:25" x14ac:dyDescent="0.3">
      <c r="A401" s="13" t="s">
        <v>109</v>
      </c>
      <c r="B401" s="14" t="s">
        <v>117</v>
      </c>
      <c r="C401" s="14" t="s">
        <v>118</v>
      </c>
      <c r="D401" s="14" t="s">
        <v>153</v>
      </c>
      <c r="E401" s="14" t="s">
        <v>481</v>
      </c>
      <c r="F401" s="33" t="s">
        <v>162</v>
      </c>
      <c r="G401" s="14" t="s">
        <v>163</v>
      </c>
      <c r="H401" s="14" t="s">
        <v>131</v>
      </c>
      <c r="I401" s="15" t="s">
        <v>131</v>
      </c>
      <c r="J401" s="16" t="s">
        <v>131</v>
      </c>
      <c r="K401" s="17" t="s">
        <v>131</v>
      </c>
      <c r="L401" s="15" t="s">
        <v>131</v>
      </c>
      <c r="M401" s="18" t="s">
        <v>131</v>
      </c>
      <c r="N401" s="19"/>
      <c r="O401" s="17">
        <v>147</v>
      </c>
      <c r="P401" s="17">
        <v>38</v>
      </c>
      <c r="Q401" s="15" t="s">
        <v>666</v>
      </c>
    </row>
    <row r="402" spans="1:25" x14ac:dyDescent="0.3">
      <c r="A402" s="13" t="s">
        <v>109</v>
      </c>
      <c r="B402" s="14" t="s">
        <v>117</v>
      </c>
      <c r="C402" s="14" t="s">
        <v>118</v>
      </c>
      <c r="D402" s="14" t="s">
        <v>153</v>
      </c>
      <c r="E402" s="14" t="s">
        <v>481</v>
      </c>
      <c r="F402" s="33" t="s">
        <v>162</v>
      </c>
      <c r="G402" s="14" t="s">
        <v>164</v>
      </c>
      <c r="H402" s="14" t="s">
        <v>131</v>
      </c>
      <c r="I402" s="15" t="s">
        <v>131</v>
      </c>
      <c r="J402" s="16" t="s">
        <v>131</v>
      </c>
      <c r="K402" s="17" t="s">
        <v>131</v>
      </c>
      <c r="L402" s="15" t="s">
        <v>131</v>
      </c>
      <c r="M402" s="18" t="s">
        <v>131</v>
      </c>
      <c r="N402" s="19"/>
      <c r="O402" s="17">
        <v>137</v>
      </c>
      <c r="P402" s="17">
        <v>47</v>
      </c>
      <c r="Q402" s="15" t="s">
        <v>666</v>
      </c>
    </row>
    <row r="403" spans="1:25" x14ac:dyDescent="0.3">
      <c r="A403" s="13" t="s">
        <v>110</v>
      </c>
      <c r="B403" s="14" t="s">
        <v>117</v>
      </c>
      <c r="C403" s="14" t="s">
        <v>118</v>
      </c>
      <c r="D403" s="14" t="s">
        <v>176</v>
      </c>
      <c r="E403" s="14" t="s">
        <v>482</v>
      </c>
      <c r="F403" s="33" t="s">
        <v>128</v>
      </c>
      <c r="G403" s="14" t="s">
        <v>134</v>
      </c>
      <c r="H403" s="14" t="s">
        <v>135</v>
      </c>
      <c r="I403" s="15">
        <v>0.75</v>
      </c>
      <c r="J403" s="24" t="s">
        <v>131</v>
      </c>
      <c r="K403" s="17" t="s">
        <v>131</v>
      </c>
      <c r="L403" s="15">
        <v>3</v>
      </c>
      <c r="M403" s="18">
        <v>2018</v>
      </c>
      <c r="N403" s="19"/>
      <c r="O403" s="17">
        <v>177</v>
      </c>
      <c r="P403" s="17">
        <v>81</v>
      </c>
      <c r="Q403" s="15" t="s">
        <v>666</v>
      </c>
    </row>
    <row r="404" spans="1:25" x14ac:dyDescent="0.3">
      <c r="A404" s="13" t="s">
        <v>110</v>
      </c>
      <c r="B404" s="14" t="s">
        <v>117</v>
      </c>
      <c r="C404" s="14" t="s">
        <v>118</v>
      </c>
      <c r="D404" s="14" t="s">
        <v>140</v>
      </c>
      <c r="E404" s="14" t="s">
        <v>483</v>
      </c>
      <c r="F404" s="33" t="s">
        <v>128</v>
      </c>
      <c r="G404" s="14" t="s">
        <v>129</v>
      </c>
      <c r="H404" s="14" t="s">
        <v>142</v>
      </c>
      <c r="I404" s="15">
        <v>3.5</v>
      </c>
      <c r="J404" s="24" t="s">
        <v>131</v>
      </c>
      <c r="K404" s="17" t="s">
        <v>131</v>
      </c>
      <c r="L404" s="15" t="s">
        <v>157</v>
      </c>
      <c r="M404" s="18">
        <v>2018</v>
      </c>
      <c r="N404" s="19"/>
      <c r="O404" s="17">
        <v>1509</v>
      </c>
      <c r="P404" s="17">
        <v>1820</v>
      </c>
      <c r="Q404" s="15" t="s">
        <v>665</v>
      </c>
    </row>
    <row r="405" spans="1:25" x14ac:dyDescent="0.3">
      <c r="A405" s="23" t="s">
        <v>110</v>
      </c>
      <c r="B405" s="20" t="s">
        <v>117</v>
      </c>
      <c r="C405" s="20" t="s">
        <v>118</v>
      </c>
      <c r="D405" s="20" t="s">
        <v>176</v>
      </c>
      <c r="E405" s="20" t="s">
        <v>484</v>
      </c>
      <c r="F405" s="35" t="s">
        <v>128</v>
      </c>
      <c r="G405" s="20" t="s">
        <v>361</v>
      </c>
      <c r="H405" s="20" t="s">
        <v>139</v>
      </c>
      <c r="I405" s="22">
        <v>3</v>
      </c>
      <c r="J405" s="24" t="s">
        <v>131</v>
      </c>
      <c r="K405" s="25" t="s">
        <v>131</v>
      </c>
      <c r="L405" s="22">
        <v>5</v>
      </c>
      <c r="M405" s="26">
        <v>2018</v>
      </c>
      <c r="N405" s="27"/>
      <c r="O405" s="25">
        <v>360</v>
      </c>
      <c r="P405" s="25">
        <v>314</v>
      </c>
      <c r="Q405" s="22" t="s">
        <v>666</v>
      </c>
      <c r="R405" s="22"/>
      <c r="S405" s="22"/>
      <c r="T405" s="22"/>
      <c r="U405" s="22"/>
      <c r="V405" s="22"/>
      <c r="W405" s="22"/>
      <c r="X405" s="22"/>
      <c r="Y405" s="22"/>
    </row>
    <row r="406" spans="1:25" x14ac:dyDescent="0.3">
      <c r="A406" s="13" t="s">
        <v>110</v>
      </c>
      <c r="B406" s="14" t="s">
        <v>117</v>
      </c>
      <c r="C406" s="14" t="s">
        <v>118</v>
      </c>
      <c r="D406" s="14" t="s">
        <v>132</v>
      </c>
      <c r="E406" s="14" t="s">
        <v>485</v>
      </c>
      <c r="F406" s="33" t="s">
        <v>128</v>
      </c>
      <c r="G406" s="14" t="s">
        <v>235</v>
      </c>
      <c r="H406" s="14" t="s">
        <v>142</v>
      </c>
      <c r="I406" s="15">
        <v>1.1000000000000001</v>
      </c>
      <c r="J406" s="16" t="s">
        <v>131</v>
      </c>
      <c r="K406" s="17" t="s">
        <v>131</v>
      </c>
      <c r="L406" s="15">
        <v>5</v>
      </c>
      <c r="M406" s="18">
        <v>2018</v>
      </c>
      <c r="N406" s="19"/>
      <c r="O406" s="17">
        <v>354</v>
      </c>
      <c r="P406" s="17">
        <v>180</v>
      </c>
      <c r="Q406" s="15" t="s">
        <v>666</v>
      </c>
    </row>
    <row r="407" spans="1:25" x14ac:dyDescent="0.3">
      <c r="A407" s="13" t="s">
        <v>110</v>
      </c>
      <c r="B407" s="14" t="s">
        <v>117</v>
      </c>
      <c r="C407" s="14" t="s">
        <v>118</v>
      </c>
      <c r="D407" s="14" t="s">
        <v>132</v>
      </c>
      <c r="E407" s="14" t="s">
        <v>485</v>
      </c>
      <c r="F407" s="33" t="s">
        <v>128</v>
      </c>
      <c r="G407" s="14" t="s">
        <v>134</v>
      </c>
      <c r="H407" s="14" t="s">
        <v>649</v>
      </c>
      <c r="I407" s="15">
        <v>2.2999999999999998</v>
      </c>
      <c r="J407" s="16" t="s">
        <v>131</v>
      </c>
      <c r="K407" s="17" t="s">
        <v>131</v>
      </c>
      <c r="L407" s="15">
        <v>3</v>
      </c>
      <c r="M407" s="18">
        <v>2018</v>
      </c>
      <c r="N407" s="19"/>
      <c r="O407" s="17">
        <v>420</v>
      </c>
      <c r="P407" s="17">
        <v>116</v>
      </c>
      <c r="Q407" s="15" t="s">
        <v>666</v>
      </c>
    </row>
    <row r="408" spans="1:25" x14ac:dyDescent="0.3">
      <c r="A408" s="13" t="s">
        <v>110</v>
      </c>
      <c r="B408" s="14" t="s">
        <v>117</v>
      </c>
      <c r="C408" s="14" t="s">
        <v>118</v>
      </c>
      <c r="D408" s="14" t="s">
        <v>132</v>
      </c>
      <c r="E408" s="14" t="s">
        <v>486</v>
      </c>
      <c r="F408" s="33" t="s">
        <v>128</v>
      </c>
      <c r="G408" s="14" t="s">
        <v>230</v>
      </c>
      <c r="H408" s="14" t="s">
        <v>142</v>
      </c>
      <c r="I408" s="15">
        <v>2.8</v>
      </c>
      <c r="J408" s="16" t="s">
        <v>131</v>
      </c>
      <c r="K408" s="17" t="s">
        <v>131</v>
      </c>
      <c r="L408" s="15" t="s">
        <v>157</v>
      </c>
      <c r="M408" s="18">
        <v>2018</v>
      </c>
      <c r="N408" s="19"/>
      <c r="O408" s="17">
        <v>315</v>
      </c>
      <c r="P408" s="17">
        <v>227</v>
      </c>
      <c r="Q408" s="15" t="s">
        <v>666</v>
      </c>
    </row>
    <row r="409" spans="1:25" x14ac:dyDescent="0.3">
      <c r="A409" s="13" t="s">
        <v>110</v>
      </c>
      <c r="B409" s="14" t="s">
        <v>117</v>
      </c>
      <c r="C409" s="14" t="s">
        <v>118</v>
      </c>
      <c r="D409" s="14" t="s">
        <v>140</v>
      </c>
      <c r="E409" s="14" t="s">
        <v>487</v>
      </c>
      <c r="F409" s="33" t="s">
        <v>128</v>
      </c>
      <c r="G409" s="14" t="s">
        <v>129</v>
      </c>
      <c r="H409" s="14" t="s">
        <v>135</v>
      </c>
      <c r="I409" s="15">
        <v>6.9</v>
      </c>
      <c r="J409" s="16" t="s">
        <v>131</v>
      </c>
      <c r="K409" s="17" t="s">
        <v>131</v>
      </c>
      <c r="L409" s="15">
        <v>5</v>
      </c>
      <c r="M409" s="18">
        <v>2018</v>
      </c>
      <c r="N409" s="19"/>
      <c r="O409" s="17">
        <v>2911</v>
      </c>
      <c r="P409" s="17">
        <v>1809</v>
      </c>
      <c r="Q409" s="15" t="s">
        <v>666</v>
      </c>
    </row>
    <row r="410" spans="1:25" x14ac:dyDescent="0.3">
      <c r="A410" s="13" t="s">
        <v>110</v>
      </c>
      <c r="B410" s="14" t="s">
        <v>117</v>
      </c>
      <c r="C410" s="14" t="s">
        <v>118</v>
      </c>
      <c r="D410" s="14" t="s">
        <v>140</v>
      </c>
      <c r="E410" s="14" t="s">
        <v>488</v>
      </c>
      <c r="F410" s="33" t="s">
        <v>128</v>
      </c>
      <c r="G410" s="14" t="s">
        <v>166</v>
      </c>
      <c r="H410" s="14" t="s">
        <v>142</v>
      </c>
      <c r="I410" s="15">
        <v>8.19</v>
      </c>
      <c r="J410" s="16" t="s">
        <v>131</v>
      </c>
      <c r="K410" s="17">
        <v>4000000</v>
      </c>
      <c r="L410" s="15">
        <v>5</v>
      </c>
      <c r="M410" s="18">
        <v>2018</v>
      </c>
      <c r="N410" s="19"/>
      <c r="O410" s="17">
        <v>2252</v>
      </c>
      <c r="P410" s="17">
        <v>2322</v>
      </c>
      <c r="Q410" s="15" t="s">
        <v>665</v>
      </c>
    </row>
    <row r="411" spans="1:25" x14ac:dyDescent="0.3">
      <c r="A411" s="13" t="s">
        <v>110</v>
      </c>
      <c r="B411" s="14" t="s">
        <v>117</v>
      </c>
      <c r="C411" s="14" t="s">
        <v>118</v>
      </c>
      <c r="D411" s="14" t="s">
        <v>153</v>
      </c>
      <c r="E411" s="14" t="s">
        <v>600</v>
      </c>
      <c r="F411" s="33" t="s">
        <v>172</v>
      </c>
      <c r="G411" s="14" t="s">
        <v>656</v>
      </c>
      <c r="H411" s="14" t="s">
        <v>131</v>
      </c>
      <c r="I411" s="15" t="s">
        <v>131</v>
      </c>
      <c r="J411" s="16" t="s">
        <v>131</v>
      </c>
      <c r="K411" s="17" t="s">
        <v>131</v>
      </c>
      <c r="L411" s="15" t="s">
        <v>131</v>
      </c>
      <c r="M411" s="21">
        <v>43282</v>
      </c>
      <c r="N411" s="19"/>
      <c r="O411" s="17">
        <v>3842</v>
      </c>
      <c r="P411" s="17">
        <v>654</v>
      </c>
      <c r="Q411" s="15" t="s">
        <v>666</v>
      </c>
    </row>
    <row r="412" spans="1:25" x14ac:dyDescent="0.3">
      <c r="A412" s="13" t="s">
        <v>110</v>
      </c>
      <c r="B412" s="14" t="s">
        <v>117</v>
      </c>
      <c r="C412" s="14" t="s">
        <v>118</v>
      </c>
      <c r="D412" s="14" t="s">
        <v>153</v>
      </c>
      <c r="E412" s="14" t="s">
        <v>489</v>
      </c>
      <c r="F412" s="33" t="s">
        <v>143</v>
      </c>
      <c r="G412" s="14" t="s">
        <v>490</v>
      </c>
      <c r="H412" s="14" t="s">
        <v>142</v>
      </c>
      <c r="I412" s="15" t="s">
        <v>131</v>
      </c>
      <c r="J412" s="16">
        <v>2.5000000000000001E-3</v>
      </c>
      <c r="K412" s="17" t="s">
        <v>131</v>
      </c>
      <c r="L412" s="15" t="s">
        <v>131</v>
      </c>
      <c r="M412" s="18" t="s">
        <v>131</v>
      </c>
      <c r="N412" s="19"/>
      <c r="O412" s="17">
        <v>1223</v>
      </c>
      <c r="P412" s="17">
        <v>1396</v>
      </c>
      <c r="Q412" s="15" t="s">
        <v>665</v>
      </c>
    </row>
    <row r="413" spans="1:25" s="23" customFormat="1" x14ac:dyDescent="0.3">
      <c r="A413" s="23" t="s">
        <v>110</v>
      </c>
      <c r="B413" s="20" t="s">
        <v>117</v>
      </c>
      <c r="C413" s="20" t="s">
        <v>118</v>
      </c>
      <c r="D413" s="20" t="s">
        <v>153</v>
      </c>
      <c r="E413" s="20" t="s">
        <v>491</v>
      </c>
      <c r="F413" s="35" t="s">
        <v>172</v>
      </c>
      <c r="G413" s="20" t="s">
        <v>492</v>
      </c>
      <c r="H413" s="20" t="s">
        <v>131</v>
      </c>
      <c r="I413" s="22" t="s">
        <v>131</v>
      </c>
      <c r="J413" s="24" t="s">
        <v>131</v>
      </c>
      <c r="K413" s="25" t="s">
        <v>131</v>
      </c>
      <c r="L413" s="22" t="s">
        <v>131</v>
      </c>
      <c r="M413" s="26" t="s">
        <v>131</v>
      </c>
      <c r="N413" s="27"/>
      <c r="O413" s="25">
        <v>4090</v>
      </c>
      <c r="P413" s="25">
        <v>617</v>
      </c>
      <c r="Q413" s="22" t="s">
        <v>666</v>
      </c>
      <c r="R413" s="22"/>
      <c r="S413" s="22"/>
      <c r="T413" s="22"/>
      <c r="U413" s="22"/>
      <c r="V413" s="22"/>
      <c r="W413" s="22"/>
      <c r="X413" s="22"/>
      <c r="Y413" s="22"/>
    </row>
    <row r="414" spans="1:25" s="23" customFormat="1" x14ac:dyDescent="0.3">
      <c r="A414" s="23" t="s">
        <v>110</v>
      </c>
      <c r="B414" s="20" t="s">
        <v>117</v>
      </c>
      <c r="C414" s="20" t="s">
        <v>118</v>
      </c>
      <c r="D414" s="20" t="s">
        <v>153</v>
      </c>
      <c r="E414" s="20" t="s">
        <v>650</v>
      </c>
      <c r="F414" s="35" t="s">
        <v>162</v>
      </c>
      <c r="G414" s="20" t="s">
        <v>164</v>
      </c>
      <c r="H414" s="20" t="s">
        <v>131</v>
      </c>
      <c r="I414" s="22" t="s">
        <v>131</v>
      </c>
      <c r="J414" s="24" t="s">
        <v>131</v>
      </c>
      <c r="K414" s="25" t="s">
        <v>131</v>
      </c>
      <c r="L414" s="22" t="s">
        <v>131</v>
      </c>
      <c r="M414" s="26" t="s">
        <v>131</v>
      </c>
      <c r="N414" s="27"/>
      <c r="O414" s="25">
        <v>55</v>
      </c>
      <c r="P414" s="25">
        <v>21</v>
      </c>
      <c r="Q414" s="22" t="s">
        <v>666</v>
      </c>
      <c r="R414" s="22"/>
      <c r="S414" s="22"/>
      <c r="T414" s="22"/>
      <c r="U414" s="22"/>
      <c r="V414" s="22"/>
      <c r="W414" s="22"/>
      <c r="X414" s="22"/>
      <c r="Y414" s="22"/>
    </row>
    <row r="415" spans="1:25" x14ac:dyDescent="0.3">
      <c r="A415" s="13" t="s">
        <v>110</v>
      </c>
      <c r="B415" s="14" t="s">
        <v>117</v>
      </c>
      <c r="C415" s="14" t="s">
        <v>118</v>
      </c>
      <c r="D415" s="14" t="s">
        <v>153</v>
      </c>
      <c r="E415" s="14" t="s">
        <v>578</v>
      </c>
      <c r="F415" s="33" t="s">
        <v>162</v>
      </c>
      <c r="G415" s="14" t="s">
        <v>164</v>
      </c>
      <c r="H415" s="14" t="s">
        <v>131</v>
      </c>
      <c r="I415" s="15" t="s">
        <v>131</v>
      </c>
      <c r="J415" s="16" t="s">
        <v>131</v>
      </c>
      <c r="K415" s="17" t="s">
        <v>131</v>
      </c>
      <c r="L415" s="15" t="s">
        <v>131</v>
      </c>
      <c r="M415" s="18" t="s">
        <v>131</v>
      </c>
      <c r="N415" s="19"/>
      <c r="O415" s="17">
        <v>183</v>
      </c>
      <c r="P415" s="17">
        <v>46</v>
      </c>
      <c r="Q415" s="15" t="s">
        <v>666</v>
      </c>
    </row>
    <row r="416" spans="1:25" x14ac:dyDescent="0.3">
      <c r="A416" s="13" t="s">
        <v>110</v>
      </c>
      <c r="B416" s="14" t="s">
        <v>117</v>
      </c>
      <c r="C416" s="14" t="s">
        <v>118</v>
      </c>
      <c r="D416" s="14" t="s">
        <v>132</v>
      </c>
      <c r="E416" s="14" t="s">
        <v>577</v>
      </c>
      <c r="F416" s="33" t="s">
        <v>162</v>
      </c>
      <c r="G416" s="14" t="s">
        <v>164</v>
      </c>
      <c r="H416" s="14" t="s">
        <v>131</v>
      </c>
      <c r="I416" s="15" t="s">
        <v>131</v>
      </c>
      <c r="J416" s="16" t="s">
        <v>131</v>
      </c>
      <c r="K416" s="17" t="s">
        <v>131</v>
      </c>
      <c r="L416" s="15" t="s">
        <v>131</v>
      </c>
      <c r="M416" s="18" t="s">
        <v>131</v>
      </c>
      <c r="N416" s="19"/>
      <c r="O416" s="17">
        <v>139</v>
      </c>
      <c r="P416" s="17">
        <v>63</v>
      </c>
      <c r="Q416" s="15" t="s">
        <v>666</v>
      </c>
    </row>
    <row r="417" spans="1:25" x14ac:dyDescent="0.3">
      <c r="A417" s="13" t="s">
        <v>36</v>
      </c>
      <c r="B417" s="14" t="s">
        <v>117</v>
      </c>
      <c r="C417" s="14" t="s">
        <v>96</v>
      </c>
      <c r="D417" s="14" t="s">
        <v>132</v>
      </c>
      <c r="E417" s="14" t="s">
        <v>233</v>
      </c>
      <c r="F417" s="33" t="s">
        <v>128</v>
      </c>
      <c r="G417" s="14" t="s">
        <v>138</v>
      </c>
      <c r="H417" s="14" t="s">
        <v>142</v>
      </c>
      <c r="I417" s="15">
        <v>0.25</v>
      </c>
      <c r="J417" s="16" t="s">
        <v>131</v>
      </c>
      <c r="K417" s="17" t="s">
        <v>131</v>
      </c>
      <c r="L417" s="15">
        <v>5</v>
      </c>
      <c r="M417" s="18">
        <v>2018</v>
      </c>
      <c r="N417" s="19"/>
      <c r="O417" s="17">
        <v>488</v>
      </c>
      <c r="P417" s="17">
        <v>846</v>
      </c>
      <c r="Q417" s="15" t="s">
        <v>665</v>
      </c>
    </row>
    <row r="418" spans="1:25" x14ac:dyDescent="0.3">
      <c r="A418" s="13" t="s">
        <v>36</v>
      </c>
      <c r="B418" s="14" t="s">
        <v>117</v>
      </c>
      <c r="C418" s="14" t="s">
        <v>96</v>
      </c>
      <c r="D418" s="14" t="s">
        <v>153</v>
      </c>
      <c r="E418" s="14" t="s">
        <v>234</v>
      </c>
      <c r="F418" s="33" t="s">
        <v>128</v>
      </c>
      <c r="G418" s="14" t="s">
        <v>235</v>
      </c>
      <c r="H418" s="14" t="s">
        <v>135</v>
      </c>
      <c r="I418" s="15">
        <v>0.8</v>
      </c>
      <c r="J418" s="16" t="s">
        <v>131</v>
      </c>
      <c r="K418" s="17" t="s">
        <v>131</v>
      </c>
      <c r="L418" s="15">
        <v>5</v>
      </c>
      <c r="M418" s="18">
        <v>2018</v>
      </c>
      <c r="N418" s="19"/>
      <c r="O418" s="17">
        <v>1173</v>
      </c>
      <c r="P418" s="17">
        <v>350</v>
      </c>
      <c r="Q418" s="15" t="s">
        <v>666</v>
      </c>
    </row>
    <row r="419" spans="1:25" x14ac:dyDescent="0.3">
      <c r="A419" s="13" t="s">
        <v>36</v>
      </c>
      <c r="B419" s="14" t="s">
        <v>117</v>
      </c>
      <c r="C419" s="14" t="s">
        <v>96</v>
      </c>
      <c r="D419" s="14" t="s">
        <v>140</v>
      </c>
      <c r="E419" s="14" t="s">
        <v>493</v>
      </c>
      <c r="F419" s="33" t="s">
        <v>128</v>
      </c>
      <c r="G419" s="14" t="s">
        <v>278</v>
      </c>
      <c r="H419" s="14" t="s">
        <v>142</v>
      </c>
      <c r="I419" s="15">
        <v>5.9</v>
      </c>
      <c r="J419" s="16" t="s">
        <v>131</v>
      </c>
      <c r="K419" s="17">
        <v>3278754</v>
      </c>
      <c r="L419" s="15">
        <v>10</v>
      </c>
      <c r="M419" s="18">
        <v>2018</v>
      </c>
      <c r="N419" s="19"/>
      <c r="O419" s="17">
        <v>3167</v>
      </c>
      <c r="P419" s="17">
        <v>2911</v>
      </c>
      <c r="Q419" s="15" t="s">
        <v>666</v>
      </c>
    </row>
    <row r="420" spans="1:25" x14ac:dyDescent="0.3">
      <c r="A420" s="13" t="s">
        <v>36</v>
      </c>
      <c r="B420" s="14" t="s">
        <v>117</v>
      </c>
      <c r="C420" s="14" t="s">
        <v>96</v>
      </c>
      <c r="D420" s="14" t="s">
        <v>140</v>
      </c>
      <c r="E420" s="14" t="s">
        <v>236</v>
      </c>
      <c r="F420" s="33" t="s">
        <v>128</v>
      </c>
      <c r="G420" s="14" t="s">
        <v>166</v>
      </c>
      <c r="H420" s="14" t="s">
        <v>135</v>
      </c>
      <c r="I420" s="15">
        <v>4.1500000000000004</v>
      </c>
      <c r="J420" s="16" t="s">
        <v>131</v>
      </c>
      <c r="K420" s="17">
        <v>550000</v>
      </c>
      <c r="L420" s="15">
        <v>10</v>
      </c>
      <c r="M420" s="18">
        <v>2019</v>
      </c>
      <c r="N420" s="19"/>
      <c r="O420" s="17">
        <v>525</v>
      </c>
      <c r="P420" s="17">
        <v>499</v>
      </c>
      <c r="Q420" s="15" t="s">
        <v>666</v>
      </c>
    </row>
    <row r="421" spans="1:25" x14ac:dyDescent="0.3">
      <c r="A421" s="13" t="s">
        <v>36</v>
      </c>
      <c r="B421" s="14" t="s">
        <v>117</v>
      </c>
      <c r="C421" s="14" t="s">
        <v>96</v>
      </c>
      <c r="D421" s="14" t="s">
        <v>140</v>
      </c>
      <c r="E421" s="14" t="s">
        <v>237</v>
      </c>
      <c r="F421" s="33" t="s">
        <v>128</v>
      </c>
      <c r="G421" s="14" t="s">
        <v>166</v>
      </c>
      <c r="H421" s="14" t="s">
        <v>135</v>
      </c>
      <c r="I421" s="15">
        <v>3.85</v>
      </c>
      <c r="J421" s="16" t="s">
        <v>131</v>
      </c>
      <c r="K421" s="17">
        <v>200147</v>
      </c>
      <c r="L421" s="15">
        <v>10</v>
      </c>
      <c r="M421" s="18">
        <v>2018</v>
      </c>
      <c r="N421" s="19"/>
      <c r="O421" s="17">
        <v>400</v>
      </c>
      <c r="P421" s="17">
        <v>289</v>
      </c>
      <c r="Q421" s="15" t="s">
        <v>666</v>
      </c>
    </row>
    <row r="422" spans="1:25" x14ac:dyDescent="0.3">
      <c r="A422" s="13" t="s">
        <v>36</v>
      </c>
      <c r="B422" s="14" t="s">
        <v>117</v>
      </c>
      <c r="C422" s="14" t="s">
        <v>96</v>
      </c>
      <c r="D422" s="14" t="s">
        <v>140</v>
      </c>
      <c r="E422" s="14" t="s">
        <v>494</v>
      </c>
      <c r="F422" s="33" t="s">
        <v>128</v>
      </c>
      <c r="G422" s="14" t="s">
        <v>495</v>
      </c>
      <c r="H422" s="14" t="s">
        <v>135</v>
      </c>
      <c r="I422" s="15">
        <v>2</v>
      </c>
      <c r="J422" s="16" t="s">
        <v>131</v>
      </c>
      <c r="K422" s="17" t="s">
        <v>131</v>
      </c>
      <c r="L422" s="15">
        <v>5</v>
      </c>
      <c r="M422" s="18">
        <v>2018</v>
      </c>
      <c r="N422" s="19"/>
      <c r="O422" s="17">
        <v>842</v>
      </c>
      <c r="P422" s="17">
        <v>727</v>
      </c>
      <c r="Q422" s="15" t="s">
        <v>666</v>
      </c>
    </row>
    <row r="423" spans="1:25" x14ac:dyDescent="0.3">
      <c r="A423" s="13" t="s">
        <v>36</v>
      </c>
      <c r="B423" s="14" t="s">
        <v>117</v>
      </c>
      <c r="C423" s="14" t="s">
        <v>96</v>
      </c>
      <c r="D423" s="14" t="s">
        <v>479</v>
      </c>
      <c r="E423" s="14" t="s">
        <v>496</v>
      </c>
      <c r="F423" s="33" t="s">
        <v>128</v>
      </c>
      <c r="G423" s="14" t="s">
        <v>497</v>
      </c>
      <c r="H423" s="14" t="s">
        <v>142</v>
      </c>
      <c r="I423" s="15">
        <v>2</v>
      </c>
      <c r="J423" s="16" t="s">
        <v>131</v>
      </c>
      <c r="K423" s="17" t="s">
        <v>131</v>
      </c>
      <c r="L423" s="15" t="s">
        <v>157</v>
      </c>
      <c r="M423" s="18">
        <v>2018</v>
      </c>
      <c r="N423" s="19"/>
      <c r="O423" s="17">
        <v>311</v>
      </c>
      <c r="P423" s="17">
        <v>378</v>
      </c>
      <c r="Q423" s="15" t="s">
        <v>665</v>
      </c>
    </row>
    <row r="424" spans="1:25" x14ac:dyDescent="0.3">
      <c r="A424" s="13" t="s">
        <v>36</v>
      </c>
      <c r="B424" s="14" t="s">
        <v>117</v>
      </c>
      <c r="C424" s="14" t="s">
        <v>96</v>
      </c>
      <c r="D424" s="14" t="s">
        <v>140</v>
      </c>
      <c r="E424" s="14" t="s">
        <v>498</v>
      </c>
      <c r="F424" s="33" t="s">
        <v>128</v>
      </c>
      <c r="G424" s="14" t="s">
        <v>166</v>
      </c>
      <c r="H424" s="14" t="s">
        <v>142</v>
      </c>
      <c r="I424" s="15">
        <v>5.85</v>
      </c>
      <c r="J424" s="16" t="s">
        <v>131</v>
      </c>
      <c r="K424" s="17">
        <v>1300000</v>
      </c>
      <c r="L424" s="15">
        <v>10</v>
      </c>
      <c r="M424" s="18">
        <v>2018</v>
      </c>
      <c r="N424" s="19"/>
      <c r="O424" s="17">
        <v>1235</v>
      </c>
      <c r="P424" s="17">
        <v>2668</v>
      </c>
      <c r="Q424" s="15" t="s">
        <v>665</v>
      </c>
    </row>
    <row r="425" spans="1:25" s="23" customFormat="1" x14ac:dyDescent="0.3">
      <c r="A425" s="23" t="s">
        <v>36</v>
      </c>
      <c r="B425" s="20" t="s">
        <v>117</v>
      </c>
      <c r="C425" s="20" t="s">
        <v>96</v>
      </c>
      <c r="D425" s="20" t="s">
        <v>153</v>
      </c>
      <c r="E425" s="20" t="s">
        <v>496</v>
      </c>
      <c r="F425" s="35" t="s">
        <v>172</v>
      </c>
      <c r="G425" s="20" t="s">
        <v>499</v>
      </c>
      <c r="H425" s="20" t="s">
        <v>131</v>
      </c>
      <c r="I425" s="22" t="s">
        <v>131</v>
      </c>
      <c r="J425" s="24" t="s">
        <v>131</v>
      </c>
      <c r="K425" s="25" t="s">
        <v>131</v>
      </c>
      <c r="L425" s="22" t="s">
        <v>131</v>
      </c>
      <c r="M425" s="26" t="s">
        <v>131</v>
      </c>
      <c r="N425" s="27"/>
      <c r="O425" s="25">
        <v>209</v>
      </c>
      <c r="P425" s="25">
        <v>466</v>
      </c>
      <c r="Q425" s="22" t="s">
        <v>665</v>
      </c>
      <c r="R425" s="22"/>
      <c r="S425" s="22"/>
      <c r="T425" s="22"/>
      <c r="U425" s="22"/>
      <c r="V425" s="22"/>
      <c r="W425" s="22"/>
      <c r="X425" s="22"/>
      <c r="Y425" s="22"/>
    </row>
    <row r="426" spans="1:25" s="23" customFormat="1" x14ac:dyDescent="0.3">
      <c r="A426" s="23" t="s">
        <v>36</v>
      </c>
      <c r="B426" s="20" t="s">
        <v>117</v>
      </c>
      <c r="C426" s="20" t="s">
        <v>96</v>
      </c>
      <c r="D426" s="20" t="s">
        <v>153</v>
      </c>
      <c r="E426" s="20" t="s">
        <v>496</v>
      </c>
      <c r="F426" s="35" t="s">
        <v>172</v>
      </c>
      <c r="G426" s="20" t="s">
        <v>500</v>
      </c>
      <c r="H426" s="20" t="s">
        <v>131</v>
      </c>
      <c r="I426" s="22" t="s">
        <v>131</v>
      </c>
      <c r="J426" s="24" t="s">
        <v>131</v>
      </c>
      <c r="K426" s="25" t="s">
        <v>131</v>
      </c>
      <c r="L426" s="22" t="s">
        <v>131</v>
      </c>
      <c r="M426" s="26" t="s">
        <v>131</v>
      </c>
      <c r="N426" s="27"/>
      <c r="O426" s="25">
        <v>204</v>
      </c>
      <c r="P426" s="25">
        <v>469</v>
      </c>
      <c r="Q426" s="22" t="s">
        <v>665</v>
      </c>
      <c r="R426" s="22"/>
      <c r="S426" s="22"/>
      <c r="T426" s="22"/>
      <c r="U426" s="22"/>
      <c r="V426" s="22"/>
      <c r="W426" s="22"/>
      <c r="X426" s="22"/>
      <c r="Y426" s="22"/>
    </row>
    <row r="427" spans="1:25" s="23" customFormat="1" x14ac:dyDescent="0.3">
      <c r="A427" s="23" t="s">
        <v>36</v>
      </c>
      <c r="B427" s="20" t="s">
        <v>117</v>
      </c>
      <c r="C427" s="20" t="s">
        <v>96</v>
      </c>
      <c r="D427" s="20" t="s">
        <v>153</v>
      </c>
      <c r="E427" s="20" t="s">
        <v>496</v>
      </c>
      <c r="F427" s="35" t="s">
        <v>172</v>
      </c>
      <c r="G427" s="20" t="s">
        <v>501</v>
      </c>
      <c r="H427" s="20" t="s">
        <v>131</v>
      </c>
      <c r="I427" s="22" t="s">
        <v>131</v>
      </c>
      <c r="J427" s="24" t="s">
        <v>131</v>
      </c>
      <c r="K427" s="25" t="s">
        <v>131</v>
      </c>
      <c r="L427" s="22" t="s">
        <v>131</v>
      </c>
      <c r="M427" s="26" t="s">
        <v>131</v>
      </c>
      <c r="N427" s="27"/>
      <c r="O427" s="25">
        <v>324</v>
      </c>
      <c r="P427" s="25">
        <v>351</v>
      </c>
      <c r="Q427" s="22" t="s">
        <v>665</v>
      </c>
      <c r="R427" s="22"/>
      <c r="S427" s="22"/>
      <c r="T427" s="22"/>
      <c r="U427" s="22"/>
      <c r="V427" s="22"/>
      <c r="W427" s="22"/>
      <c r="X427" s="22"/>
      <c r="Y427" s="22"/>
    </row>
    <row r="428" spans="1:25" x14ac:dyDescent="0.3">
      <c r="A428" s="13" t="s">
        <v>36</v>
      </c>
      <c r="B428" s="14" t="s">
        <v>117</v>
      </c>
      <c r="C428" s="14" t="s">
        <v>96</v>
      </c>
      <c r="D428" s="14" t="s">
        <v>132</v>
      </c>
      <c r="E428" s="14" t="s">
        <v>502</v>
      </c>
      <c r="F428" s="33" t="s">
        <v>162</v>
      </c>
      <c r="G428" s="14" t="s">
        <v>163</v>
      </c>
      <c r="H428" s="14" t="s">
        <v>131</v>
      </c>
      <c r="I428" s="15" t="s">
        <v>131</v>
      </c>
      <c r="J428" s="16" t="s">
        <v>131</v>
      </c>
      <c r="K428" s="17" t="s">
        <v>131</v>
      </c>
      <c r="L428" s="15" t="s">
        <v>131</v>
      </c>
      <c r="M428" s="18" t="s">
        <v>131</v>
      </c>
      <c r="N428" s="19"/>
      <c r="O428" s="17">
        <v>255</v>
      </c>
      <c r="P428" s="17">
        <v>113</v>
      </c>
      <c r="Q428" s="15" t="s">
        <v>666</v>
      </c>
    </row>
    <row r="429" spans="1:25" x14ac:dyDescent="0.3">
      <c r="A429" s="13" t="s">
        <v>36</v>
      </c>
      <c r="B429" s="14" t="s">
        <v>117</v>
      </c>
      <c r="C429" s="14" t="s">
        <v>96</v>
      </c>
      <c r="D429" s="14" t="s">
        <v>132</v>
      </c>
      <c r="E429" s="14" t="s">
        <v>502</v>
      </c>
      <c r="F429" s="33" t="s">
        <v>162</v>
      </c>
      <c r="G429" s="14" t="s">
        <v>164</v>
      </c>
      <c r="H429" s="14" t="s">
        <v>131</v>
      </c>
      <c r="I429" s="15" t="s">
        <v>131</v>
      </c>
      <c r="J429" s="16" t="s">
        <v>131</v>
      </c>
      <c r="K429" s="17" t="s">
        <v>131</v>
      </c>
      <c r="L429" s="15" t="s">
        <v>131</v>
      </c>
      <c r="M429" s="18" t="s">
        <v>131</v>
      </c>
      <c r="N429" s="19"/>
      <c r="O429" s="17">
        <v>237</v>
      </c>
      <c r="P429" s="17">
        <v>129</v>
      </c>
      <c r="Q429" s="15" t="s">
        <v>666</v>
      </c>
    </row>
    <row r="430" spans="1:25" x14ac:dyDescent="0.3">
      <c r="A430" s="13" t="s">
        <v>36</v>
      </c>
      <c r="B430" s="14" t="s">
        <v>117</v>
      </c>
      <c r="C430" s="14" t="s">
        <v>96</v>
      </c>
      <c r="D430" s="14" t="s">
        <v>132</v>
      </c>
      <c r="E430" s="14" t="s">
        <v>503</v>
      </c>
      <c r="F430" s="33" t="s">
        <v>162</v>
      </c>
      <c r="G430" s="14" t="s">
        <v>163</v>
      </c>
      <c r="H430" s="14" t="s">
        <v>131</v>
      </c>
      <c r="I430" s="15" t="s">
        <v>131</v>
      </c>
      <c r="J430" s="16" t="s">
        <v>131</v>
      </c>
      <c r="K430" s="17" t="s">
        <v>131</v>
      </c>
      <c r="L430" s="15" t="s">
        <v>131</v>
      </c>
      <c r="M430" s="18" t="s">
        <v>131</v>
      </c>
      <c r="N430" s="19"/>
      <c r="O430" s="17">
        <v>156</v>
      </c>
      <c r="P430" s="17">
        <v>56</v>
      </c>
      <c r="Q430" s="15" t="s">
        <v>666</v>
      </c>
    </row>
    <row r="431" spans="1:25" x14ac:dyDescent="0.3">
      <c r="A431" s="13" t="s">
        <v>36</v>
      </c>
      <c r="B431" s="14" t="s">
        <v>117</v>
      </c>
      <c r="C431" s="14" t="s">
        <v>96</v>
      </c>
      <c r="D431" s="14" t="s">
        <v>132</v>
      </c>
      <c r="E431" s="14" t="s">
        <v>503</v>
      </c>
      <c r="F431" s="33" t="s">
        <v>162</v>
      </c>
      <c r="G431" s="14" t="s">
        <v>164</v>
      </c>
      <c r="H431" s="14" t="s">
        <v>131</v>
      </c>
      <c r="I431" s="15" t="s">
        <v>131</v>
      </c>
      <c r="J431" s="16" t="s">
        <v>131</v>
      </c>
      <c r="K431" s="17" t="s">
        <v>131</v>
      </c>
      <c r="L431" s="15" t="s">
        <v>131</v>
      </c>
      <c r="M431" s="18" t="s">
        <v>131</v>
      </c>
      <c r="N431" s="19"/>
      <c r="O431" s="17">
        <v>153</v>
      </c>
      <c r="P431" s="17">
        <v>57</v>
      </c>
      <c r="Q431" s="15" t="s">
        <v>666</v>
      </c>
    </row>
    <row r="432" spans="1:25" s="23" customFormat="1" x14ac:dyDescent="0.3">
      <c r="A432" s="23" t="s">
        <v>36</v>
      </c>
      <c r="B432" s="20" t="s">
        <v>117</v>
      </c>
      <c r="C432" s="20" t="s">
        <v>96</v>
      </c>
      <c r="D432" s="20" t="s">
        <v>132</v>
      </c>
      <c r="E432" s="20" t="s">
        <v>631</v>
      </c>
      <c r="F432" s="35" t="s">
        <v>162</v>
      </c>
      <c r="G432" s="20" t="s">
        <v>164</v>
      </c>
      <c r="H432" s="20" t="s">
        <v>131</v>
      </c>
      <c r="I432" s="22" t="s">
        <v>131</v>
      </c>
      <c r="J432" s="24" t="s">
        <v>131</v>
      </c>
      <c r="K432" s="25" t="s">
        <v>131</v>
      </c>
      <c r="L432" s="22" t="s">
        <v>131</v>
      </c>
      <c r="M432" s="26" t="s">
        <v>131</v>
      </c>
      <c r="N432" s="27"/>
      <c r="O432" s="25">
        <v>142</v>
      </c>
      <c r="P432" s="25">
        <v>81</v>
      </c>
      <c r="Q432" s="22" t="s">
        <v>666</v>
      </c>
      <c r="R432" s="22"/>
      <c r="S432" s="22"/>
      <c r="T432" s="22"/>
      <c r="U432" s="22"/>
      <c r="V432" s="22"/>
      <c r="W432" s="22"/>
      <c r="X432" s="22"/>
      <c r="Y432" s="22"/>
    </row>
    <row r="433" spans="1:25" x14ac:dyDescent="0.3">
      <c r="A433" s="13" t="s">
        <v>36</v>
      </c>
      <c r="B433" s="14" t="s">
        <v>117</v>
      </c>
      <c r="C433" s="14" t="s">
        <v>96</v>
      </c>
      <c r="D433" s="14" t="s">
        <v>132</v>
      </c>
      <c r="E433" s="14" t="s">
        <v>504</v>
      </c>
      <c r="F433" s="33" t="s">
        <v>162</v>
      </c>
      <c r="G433" s="14" t="s">
        <v>164</v>
      </c>
      <c r="H433" s="14" t="s">
        <v>131</v>
      </c>
      <c r="I433" s="15" t="s">
        <v>131</v>
      </c>
      <c r="J433" s="16" t="s">
        <v>131</v>
      </c>
      <c r="K433" s="17" t="s">
        <v>131</v>
      </c>
      <c r="L433" s="15" t="s">
        <v>131</v>
      </c>
      <c r="M433" s="18" t="s">
        <v>131</v>
      </c>
      <c r="N433" s="19"/>
      <c r="O433" s="17">
        <v>113</v>
      </c>
      <c r="P433" s="17">
        <v>53</v>
      </c>
      <c r="Q433" s="15" t="s">
        <v>666</v>
      </c>
    </row>
    <row r="434" spans="1:25" x14ac:dyDescent="0.3">
      <c r="A434" s="13" t="s">
        <v>36</v>
      </c>
      <c r="B434" s="14" t="s">
        <v>117</v>
      </c>
      <c r="C434" s="14" t="s">
        <v>96</v>
      </c>
      <c r="D434" s="14" t="s">
        <v>153</v>
      </c>
      <c r="E434" s="14" t="s">
        <v>505</v>
      </c>
      <c r="F434" s="33" t="s">
        <v>162</v>
      </c>
      <c r="G434" s="14" t="s">
        <v>164</v>
      </c>
      <c r="H434" s="14" t="s">
        <v>131</v>
      </c>
      <c r="I434" s="15" t="s">
        <v>131</v>
      </c>
      <c r="J434" s="16" t="s">
        <v>131</v>
      </c>
      <c r="K434" s="17" t="s">
        <v>131</v>
      </c>
      <c r="L434" s="15" t="s">
        <v>131</v>
      </c>
      <c r="M434" s="18" t="s">
        <v>131</v>
      </c>
      <c r="N434" s="19"/>
      <c r="O434" s="17">
        <v>122</v>
      </c>
      <c r="P434" s="17">
        <v>46</v>
      </c>
      <c r="Q434" s="15" t="s">
        <v>666</v>
      </c>
    </row>
    <row r="435" spans="1:25" x14ac:dyDescent="0.3">
      <c r="A435" s="13" t="s">
        <v>36</v>
      </c>
      <c r="B435" s="14" t="s">
        <v>117</v>
      </c>
      <c r="C435" s="14" t="s">
        <v>96</v>
      </c>
      <c r="D435" s="14" t="s">
        <v>153</v>
      </c>
      <c r="E435" s="14" t="s">
        <v>506</v>
      </c>
      <c r="F435" s="33" t="s">
        <v>162</v>
      </c>
      <c r="G435" s="14" t="s">
        <v>164</v>
      </c>
      <c r="H435" s="14" t="s">
        <v>131</v>
      </c>
      <c r="I435" s="15" t="s">
        <v>131</v>
      </c>
      <c r="J435" s="16" t="s">
        <v>131</v>
      </c>
      <c r="K435" s="17" t="s">
        <v>131</v>
      </c>
      <c r="L435" s="15" t="s">
        <v>131</v>
      </c>
      <c r="M435" s="18" t="s">
        <v>131</v>
      </c>
      <c r="N435" s="19"/>
      <c r="O435" s="17">
        <v>189</v>
      </c>
      <c r="P435" s="17">
        <v>65</v>
      </c>
      <c r="Q435" s="15" t="s">
        <v>666</v>
      </c>
    </row>
    <row r="436" spans="1:25" x14ac:dyDescent="0.3">
      <c r="A436" s="13" t="s">
        <v>36</v>
      </c>
      <c r="B436" s="14" t="s">
        <v>117</v>
      </c>
      <c r="C436" s="14" t="s">
        <v>96</v>
      </c>
      <c r="D436" s="14" t="s">
        <v>153</v>
      </c>
      <c r="E436" s="14" t="s">
        <v>507</v>
      </c>
      <c r="F436" s="33" t="s">
        <v>162</v>
      </c>
      <c r="G436" s="14" t="s">
        <v>164</v>
      </c>
      <c r="H436" s="14" t="s">
        <v>131</v>
      </c>
      <c r="I436" s="15" t="s">
        <v>131</v>
      </c>
      <c r="J436" s="16" t="s">
        <v>131</v>
      </c>
      <c r="K436" s="17" t="s">
        <v>131</v>
      </c>
      <c r="L436" s="15" t="s">
        <v>131</v>
      </c>
      <c r="M436" s="18" t="s">
        <v>131</v>
      </c>
      <c r="N436" s="19"/>
      <c r="O436" s="17">
        <v>144</v>
      </c>
      <c r="P436" s="17">
        <v>67</v>
      </c>
      <c r="Q436" s="15" t="s">
        <v>666</v>
      </c>
    </row>
    <row r="437" spans="1:25" s="23" customFormat="1" x14ac:dyDescent="0.3">
      <c r="A437" s="23" t="s">
        <v>68</v>
      </c>
      <c r="B437" s="20" t="s">
        <v>117</v>
      </c>
      <c r="C437" s="20" t="s">
        <v>118</v>
      </c>
      <c r="D437" s="20" t="s">
        <v>140</v>
      </c>
      <c r="E437" s="20" t="s">
        <v>294</v>
      </c>
      <c r="F437" s="35" t="s">
        <v>128</v>
      </c>
      <c r="G437" s="20" t="s">
        <v>166</v>
      </c>
      <c r="H437" s="20" t="s">
        <v>142</v>
      </c>
      <c r="I437" s="22">
        <v>3</v>
      </c>
      <c r="J437" s="24" t="s">
        <v>131</v>
      </c>
      <c r="K437" s="25">
        <v>750000</v>
      </c>
      <c r="L437" s="22">
        <v>10</v>
      </c>
      <c r="M437" s="26">
        <v>2018</v>
      </c>
      <c r="N437" s="27" t="s">
        <v>146</v>
      </c>
      <c r="O437" s="25">
        <f>20+4+462</f>
        <v>486</v>
      </c>
      <c r="P437" s="25">
        <f>14+3+484</f>
        <v>501</v>
      </c>
      <c r="Q437" s="22" t="s">
        <v>665</v>
      </c>
      <c r="R437" s="22" t="s">
        <v>62</v>
      </c>
      <c r="S437" s="22" t="s">
        <v>30</v>
      </c>
      <c r="T437" s="22"/>
      <c r="U437" s="22"/>
      <c r="V437" s="22"/>
      <c r="W437" s="22"/>
      <c r="X437" s="22"/>
      <c r="Y437" s="22"/>
    </row>
    <row r="438" spans="1:25" s="23" customFormat="1" x14ac:dyDescent="0.3">
      <c r="A438" s="23" t="s">
        <v>68</v>
      </c>
      <c r="B438" s="20" t="s">
        <v>117</v>
      </c>
      <c r="C438" s="20" t="s">
        <v>118</v>
      </c>
      <c r="D438" s="20" t="s">
        <v>140</v>
      </c>
      <c r="E438" s="20" t="s">
        <v>294</v>
      </c>
      <c r="F438" s="35" t="s">
        <v>128</v>
      </c>
      <c r="G438" s="20" t="s">
        <v>210</v>
      </c>
      <c r="H438" s="20" t="s">
        <v>211</v>
      </c>
      <c r="I438" s="22">
        <v>5.8</v>
      </c>
      <c r="J438" s="24" t="s">
        <v>131</v>
      </c>
      <c r="K438" s="25">
        <v>1487300</v>
      </c>
      <c r="L438" s="22" t="s">
        <v>157</v>
      </c>
      <c r="M438" s="26">
        <v>2018</v>
      </c>
      <c r="N438" s="27" t="s">
        <v>146</v>
      </c>
      <c r="O438" s="25">
        <f>15+5+524</f>
        <v>544</v>
      </c>
      <c r="P438" s="25">
        <f>18+2+422</f>
        <v>442</v>
      </c>
      <c r="Q438" s="22" t="s">
        <v>666</v>
      </c>
      <c r="R438" s="22" t="s">
        <v>62</v>
      </c>
      <c r="S438" s="22" t="s">
        <v>30</v>
      </c>
      <c r="T438" s="22"/>
      <c r="U438" s="22"/>
      <c r="V438" s="22"/>
      <c r="W438" s="22"/>
      <c r="X438" s="22"/>
      <c r="Y438" s="22"/>
    </row>
    <row r="439" spans="1:25" x14ac:dyDescent="0.3">
      <c r="A439" s="23" t="s">
        <v>68</v>
      </c>
      <c r="B439" s="20" t="s">
        <v>117</v>
      </c>
      <c r="C439" s="20" t="s">
        <v>118</v>
      </c>
      <c r="D439" s="20" t="s">
        <v>140</v>
      </c>
      <c r="E439" s="20" t="s">
        <v>508</v>
      </c>
      <c r="F439" s="35" t="s">
        <v>128</v>
      </c>
      <c r="G439" s="20" t="s">
        <v>166</v>
      </c>
      <c r="H439" s="20" t="s">
        <v>135</v>
      </c>
      <c r="I439" s="22">
        <v>6.5</v>
      </c>
      <c r="J439" s="24" t="s">
        <v>131</v>
      </c>
      <c r="K439" s="25">
        <v>3000000</v>
      </c>
      <c r="L439" s="22">
        <v>5</v>
      </c>
      <c r="M439" s="26">
        <v>2019</v>
      </c>
      <c r="N439" s="27"/>
      <c r="O439" s="25">
        <v>1734</v>
      </c>
      <c r="P439" s="25">
        <v>1504</v>
      </c>
      <c r="Q439" s="22" t="s">
        <v>666</v>
      </c>
      <c r="R439" s="22"/>
      <c r="S439" s="22"/>
      <c r="T439" s="22"/>
      <c r="U439" s="22"/>
      <c r="V439" s="22"/>
      <c r="W439" s="22"/>
      <c r="X439" s="22"/>
      <c r="Y439" s="22"/>
    </row>
    <row r="440" spans="1:25" x14ac:dyDescent="0.3">
      <c r="A440" s="13" t="s">
        <v>68</v>
      </c>
      <c r="B440" s="14" t="s">
        <v>117</v>
      </c>
      <c r="C440" s="14" t="s">
        <v>118</v>
      </c>
      <c r="D440" s="14" t="s">
        <v>0</v>
      </c>
      <c r="E440" s="14" t="s">
        <v>68</v>
      </c>
      <c r="F440" s="33" t="s">
        <v>189</v>
      </c>
      <c r="G440" s="14" t="s">
        <v>190</v>
      </c>
      <c r="H440" s="14" t="s">
        <v>142</v>
      </c>
      <c r="I440" s="15" t="s">
        <v>131</v>
      </c>
      <c r="J440" s="28">
        <v>5.0000000000000001E-3</v>
      </c>
      <c r="K440" s="17" t="s">
        <v>131</v>
      </c>
      <c r="L440" s="15">
        <v>2</v>
      </c>
      <c r="M440" s="18" t="s">
        <v>131</v>
      </c>
      <c r="N440" s="19"/>
      <c r="O440" s="17">
        <v>5838</v>
      </c>
      <c r="P440" s="17">
        <v>5706</v>
      </c>
      <c r="Q440" s="15" t="s">
        <v>666</v>
      </c>
    </row>
    <row r="441" spans="1:25" x14ac:dyDescent="0.3">
      <c r="A441" s="13" t="s">
        <v>68</v>
      </c>
      <c r="B441" s="14" t="s">
        <v>117</v>
      </c>
      <c r="C441" s="14" t="s">
        <v>118</v>
      </c>
      <c r="D441" s="14" t="s">
        <v>153</v>
      </c>
      <c r="E441" s="14" t="s">
        <v>509</v>
      </c>
      <c r="F441" s="33" t="s">
        <v>162</v>
      </c>
      <c r="G441" s="14" t="s">
        <v>164</v>
      </c>
      <c r="H441" s="14" t="s">
        <v>131</v>
      </c>
      <c r="I441" s="15" t="s">
        <v>131</v>
      </c>
      <c r="J441" s="16" t="s">
        <v>131</v>
      </c>
      <c r="K441" s="17" t="s">
        <v>131</v>
      </c>
      <c r="L441" s="15" t="s">
        <v>131</v>
      </c>
      <c r="M441" s="18" t="s">
        <v>131</v>
      </c>
      <c r="N441" s="19"/>
      <c r="O441" s="17">
        <v>64</v>
      </c>
      <c r="P441" s="17">
        <v>45</v>
      </c>
      <c r="Q441" s="15" t="s">
        <v>666</v>
      </c>
    </row>
    <row r="442" spans="1:25" x14ac:dyDescent="0.3">
      <c r="A442" s="13" t="s">
        <v>55</v>
      </c>
      <c r="B442" s="14" t="s">
        <v>121</v>
      </c>
      <c r="C442" s="14" t="s">
        <v>77</v>
      </c>
      <c r="D442" s="14" t="s">
        <v>132</v>
      </c>
      <c r="E442" s="14" t="s">
        <v>627</v>
      </c>
      <c r="F442" s="33" t="s">
        <v>128</v>
      </c>
      <c r="G442" s="14" t="s">
        <v>134</v>
      </c>
      <c r="H442" s="14" t="s">
        <v>135</v>
      </c>
      <c r="I442" s="15">
        <v>2</v>
      </c>
      <c r="J442" s="16" t="s">
        <v>131</v>
      </c>
      <c r="K442" s="17" t="s">
        <v>131</v>
      </c>
      <c r="L442" s="15">
        <v>5</v>
      </c>
      <c r="M442" s="18">
        <v>2018</v>
      </c>
      <c r="N442" s="19"/>
      <c r="O442" s="17">
        <v>93</v>
      </c>
      <c r="P442" s="17">
        <v>43</v>
      </c>
      <c r="Q442" s="15" t="s">
        <v>666</v>
      </c>
    </row>
    <row r="443" spans="1:25" x14ac:dyDescent="0.3">
      <c r="A443" s="13" t="s">
        <v>55</v>
      </c>
      <c r="B443" s="14" t="s">
        <v>121</v>
      </c>
      <c r="C443" s="14" t="s">
        <v>77</v>
      </c>
      <c r="D443" s="14" t="s">
        <v>132</v>
      </c>
      <c r="E443" s="14" t="s">
        <v>614</v>
      </c>
      <c r="F443" s="33" t="s">
        <v>128</v>
      </c>
      <c r="G443" s="14" t="s">
        <v>129</v>
      </c>
      <c r="H443" s="14" t="s">
        <v>142</v>
      </c>
      <c r="I443" s="15">
        <v>1.5</v>
      </c>
      <c r="J443" s="16" t="s">
        <v>131</v>
      </c>
      <c r="K443" s="17" t="s">
        <v>131</v>
      </c>
      <c r="L443" s="15">
        <v>5</v>
      </c>
      <c r="M443" s="18">
        <v>2018</v>
      </c>
      <c r="N443" s="19"/>
      <c r="O443" s="17">
        <v>176</v>
      </c>
      <c r="P443" s="17">
        <v>231</v>
      </c>
      <c r="Q443" s="15" t="s">
        <v>665</v>
      </c>
    </row>
    <row r="444" spans="1:25" x14ac:dyDescent="0.3">
      <c r="A444" s="13" t="s">
        <v>55</v>
      </c>
      <c r="B444" s="14" t="s">
        <v>121</v>
      </c>
      <c r="C444" s="14" t="s">
        <v>77</v>
      </c>
      <c r="D444" s="14" t="s">
        <v>132</v>
      </c>
      <c r="E444" s="14" t="s">
        <v>614</v>
      </c>
      <c r="F444" s="33" t="s">
        <v>128</v>
      </c>
      <c r="G444" s="14" t="s">
        <v>134</v>
      </c>
      <c r="H444" s="14" t="s">
        <v>130</v>
      </c>
      <c r="I444" s="15">
        <v>7.75</v>
      </c>
      <c r="J444" s="16" t="s">
        <v>131</v>
      </c>
      <c r="K444" s="17" t="s">
        <v>131</v>
      </c>
      <c r="L444" s="15">
        <v>5</v>
      </c>
      <c r="M444" s="18">
        <v>2018</v>
      </c>
      <c r="N444" s="19"/>
      <c r="O444" s="17">
        <v>246</v>
      </c>
      <c r="P444" s="17">
        <v>159</v>
      </c>
      <c r="Q444" s="15" t="s">
        <v>666</v>
      </c>
    </row>
    <row r="445" spans="1:25" s="23" customFormat="1" x14ac:dyDescent="0.3">
      <c r="A445" s="13" t="s">
        <v>55</v>
      </c>
      <c r="B445" s="14" t="s">
        <v>121</v>
      </c>
      <c r="C445" s="14" t="s">
        <v>77</v>
      </c>
      <c r="D445" s="14" t="s">
        <v>132</v>
      </c>
      <c r="E445" s="14" t="s">
        <v>628</v>
      </c>
      <c r="F445" s="33" t="s">
        <v>128</v>
      </c>
      <c r="G445" s="14" t="s">
        <v>134</v>
      </c>
      <c r="H445" s="14" t="s">
        <v>649</v>
      </c>
      <c r="I445" s="15">
        <v>3</v>
      </c>
      <c r="J445" s="16" t="s">
        <v>131</v>
      </c>
      <c r="K445" s="17" t="s">
        <v>131</v>
      </c>
      <c r="L445" s="15">
        <v>5</v>
      </c>
      <c r="M445" s="18">
        <v>2018</v>
      </c>
      <c r="N445" s="19"/>
      <c r="O445" s="17">
        <v>250</v>
      </c>
      <c r="P445" s="17">
        <v>56</v>
      </c>
      <c r="Q445" s="15" t="s">
        <v>666</v>
      </c>
      <c r="R445" s="15"/>
      <c r="S445" s="15"/>
      <c r="T445" s="15"/>
      <c r="U445" s="15"/>
      <c r="V445" s="15"/>
      <c r="W445" s="15"/>
      <c r="X445" s="15"/>
      <c r="Y445" s="15"/>
    </row>
    <row r="446" spans="1:25" x14ac:dyDescent="0.3">
      <c r="A446" s="13" t="s">
        <v>55</v>
      </c>
      <c r="B446" s="14" t="s">
        <v>121</v>
      </c>
      <c r="C446" s="14" t="s">
        <v>77</v>
      </c>
      <c r="D446" s="14" t="s">
        <v>153</v>
      </c>
      <c r="E446" s="14" t="s">
        <v>629</v>
      </c>
      <c r="F446" s="33" t="s">
        <v>162</v>
      </c>
      <c r="G446" s="14" t="s">
        <v>164</v>
      </c>
      <c r="H446" s="14" t="s">
        <v>131</v>
      </c>
      <c r="I446" s="15" t="s">
        <v>131</v>
      </c>
      <c r="J446" s="16" t="s">
        <v>131</v>
      </c>
      <c r="K446" s="17" t="s">
        <v>131</v>
      </c>
      <c r="L446" s="15" t="s">
        <v>131</v>
      </c>
      <c r="M446" s="18" t="s">
        <v>131</v>
      </c>
      <c r="N446" s="19"/>
      <c r="O446" s="17">
        <v>77</v>
      </c>
      <c r="P446" s="17">
        <v>42</v>
      </c>
      <c r="Q446" s="15" t="s">
        <v>666</v>
      </c>
    </row>
    <row r="447" spans="1:25" x14ac:dyDescent="0.3">
      <c r="A447" s="13" t="s">
        <v>55</v>
      </c>
      <c r="B447" s="14" t="s">
        <v>121</v>
      </c>
      <c r="C447" s="14" t="s">
        <v>77</v>
      </c>
      <c r="D447" s="14" t="s">
        <v>153</v>
      </c>
      <c r="E447" s="14" t="s">
        <v>630</v>
      </c>
      <c r="F447" s="33" t="s">
        <v>162</v>
      </c>
      <c r="G447" s="14" t="s">
        <v>164</v>
      </c>
      <c r="H447" s="14" t="s">
        <v>131</v>
      </c>
      <c r="I447" s="15" t="s">
        <v>131</v>
      </c>
      <c r="J447" s="16" t="s">
        <v>131</v>
      </c>
      <c r="K447" s="17" t="s">
        <v>131</v>
      </c>
      <c r="L447" s="15" t="s">
        <v>131</v>
      </c>
      <c r="M447" s="18" t="s">
        <v>131</v>
      </c>
      <c r="N447" s="19"/>
      <c r="O447" s="17">
        <v>80</v>
      </c>
      <c r="P447" s="17">
        <v>39</v>
      </c>
      <c r="Q447" s="15" t="s">
        <v>666</v>
      </c>
    </row>
    <row r="448" spans="1:25" ht="15" customHeight="1" x14ac:dyDescent="0.3">
      <c r="A448" s="13" t="s">
        <v>111</v>
      </c>
      <c r="B448" s="14" t="s">
        <v>119</v>
      </c>
      <c r="C448" s="14" t="s">
        <v>120</v>
      </c>
      <c r="D448" s="14" t="s">
        <v>132</v>
      </c>
      <c r="E448" s="14" t="s">
        <v>25</v>
      </c>
      <c r="F448" s="33" t="s">
        <v>128</v>
      </c>
      <c r="G448" s="14" t="s">
        <v>298</v>
      </c>
      <c r="H448" s="14" t="s">
        <v>135</v>
      </c>
      <c r="I448" s="15">
        <v>1</v>
      </c>
      <c r="J448" s="16" t="s">
        <v>131</v>
      </c>
      <c r="K448" s="17" t="s">
        <v>131</v>
      </c>
      <c r="L448" s="15">
        <v>5</v>
      </c>
      <c r="M448" s="18">
        <v>2018</v>
      </c>
      <c r="N448" s="19"/>
      <c r="O448" s="17">
        <v>71</v>
      </c>
      <c r="P448" s="17">
        <v>24</v>
      </c>
      <c r="Q448" s="15" t="s">
        <v>666</v>
      </c>
    </row>
    <row r="449" spans="1:25" x14ac:dyDescent="0.3">
      <c r="A449" s="13" t="s">
        <v>111</v>
      </c>
      <c r="B449" s="14" t="s">
        <v>119</v>
      </c>
      <c r="C449" s="14" t="s">
        <v>120</v>
      </c>
      <c r="D449" s="14" t="s">
        <v>132</v>
      </c>
      <c r="E449" s="14" t="s">
        <v>25</v>
      </c>
      <c r="F449" s="33" t="s">
        <v>128</v>
      </c>
      <c r="G449" s="14" t="s">
        <v>134</v>
      </c>
      <c r="H449" s="14" t="s">
        <v>139</v>
      </c>
      <c r="I449" s="15">
        <v>1</v>
      </c>
      <c r="J449" s="16" t="s">
        <v>131</v>
      </c>
      <c r="K449" s="17" t="s">
        <v>131</v>
      </c>
      <c r="L449" s="15">
        <v>5</v>
      </c>
      <c r="M449" s="18">
        <v>2018</v>
      </c>
      <c r="N449" s="19"/>
      <c r="O449" s="17">
        <v>77</v>
      </c>
      <c r="P449" s="17">
        <v>19</v>
      </c>
      <c r="Q449" s="15" t="s">
        <v>666</v>
      </c>
    </row>
    <row r="450" spans="1:25" s="23" customFormat="1" x14ac:dyDescent="0.3">
      <c r="A450" s="23" t="s">
        <v>44</v>
      </c>
      <c r="B450" s="20" t="s">
        <v>114</v>
      </c>
      <c r="C450" s="20" t="s">
        <v>87</v>
      </c>
      <c r="D450" s="20" t="s">
        <v>140</v>
      </c>
      <c r="E450" s="20" t="s">
        <v>510</v>
      </c>
      <c r="F450" s="35" t="s">
        <v>307</v>
      </c>
      <c r="G450" s="20" t="s">
        <v>511</v>
      </c>
      <c r="H450" s="20" t="s">
        <v>131</v>
      </c>
      <c r="I450" s="22" t="s">
        <v>131</v>
      </c>
      <c r="J450" s="24" t="s">
        <v>131</v>
      </c>
      <c r="K450" s="25">
        <v>64600000</v>
      </c>
      <c r="L450" s="22">
        <v>37</v>
      </c>
      <c r="M450" s="26">
        <v>2018</v>
      </c>
      <c r="N450" s="27" t="s">
        <v>146</v>
      </c>
      <c r="O450" s="25">
        <f>10+4534</f>
        <v>4544</v>
      </c>
      <c r="P450" s="25">
        <f>4+4471</f>
        <v>4475</v>
      </c>
      <c r="Q450" s="22" t="s">
        <v>666</v>
      </c>
      <c r="R450" s="22" t="s">
        <v>59</v>
      </c>
      <c r="S450" s="22"/>
      <c r="T450" s="22"/>
      <c r="U450" s="22"/>
      <c r="V450" s="22"/>
      <c r="W450" s="22"/>
      <c r="X450" s="22"/>
      <c r="Y450" s="22"/>
    </row>
    <row r="451" spans="1:25" s="23" customFormat="1" x14ac:dyDescent="0.3">
      <c r="A451" s="23" t="s">
        <v>44</v>
      </c>
      <c r="B451" s="20" t="s">
        <v>114</v>
      </c>
      <c r="C451" s="20" t="s">
        <v>87</v>
      </c>
      <c r="D451" s="20" t="s">
        <v>140</v>
      </c>
      <c r="E451" s="20" t="s">
        <v>512</v>
      </c>
      <c r="F451" s="35" t="s">
        <v>128</v>
      </c>
      <c r="G451" s="20" t="s">
        <v>278</v>
      </c>
      <c r="H451" s="20" t="s">
        <v>135</v>
      </c>
      <c r="I451" s="22">
        <v>6.05</v>
      </c>
      <c r="J451" s="24" t="s">
        <v>131</v>
      </c>
      <c r="K451" s="25">
        <v>993222</v>
      </c>
      <c r="L451" s="22">
        <v>5</v>
      </c>
      <c r="M451" s="26">
        <v>2018</v>
      </c>
      <c r="N451" s="27" t="s">
        <v>146</v>
      </c>
      <c r="O451" s="25">
        <f>83+719</f>
        <v>802</v>
      </c>
      <c r="P451" s="25">
        <f>82+663</f>
        <v>745</v>
      </c>
      <c r="Q451" s="22" t="s">
        <v>666</v>
      </c>
      <c r="R451" s="22" t="s">
        <v>91</v>
      </c>
      <c r="S451" s="22"/>
      <c r="T451" s="22"/>
      <c r="U451" s="22"/>
      <c r="V451" s="22"/>
      <c r="W451" s="22"/>
      <c r="X451" s="22"/>
      <c r="Y451" s="22"/>
    </row>
    <row r="452" spans="1:25" x14ac:dyDescent="0.3">
      <c r="A452" s="13" t="s">
        <v>44</v>
      </c>
      <c r="B452" s="14" t="s">
        <v>114</v>
      </c>
      <c r="C452" s="14" t="s">
        <v>87</v>
      </c>
      <c r="D452" s="14" t="s">
        <v>140</v>
      </c>
      <c r="E452" s="14" t="s">
        <v>513</v>
      </c>
      <c r="F452" s="33" t="s">
        <v>128</v>
      </c>
      <c r="G452" s="14" t="s">
        <v>259</v>
      </c>
      <c r="H452" s="14" t="s">
        <v>135</v>
      </c>
      <c r="I452" s="15">
        <v>2</v>
      </c>
      <c r="J452" s="16" t="s">
        <v>131</v>
      </c>
      <c r="K452" s="17" t="s">
        <v>131</v>
      </c>
      <c r="L452" s="15">
        <v>5</v>
      </c>
      <c r="M452" s="18">
        <v>2018</v>
      </c>
      <c r="N452" s="19"/>
      <c r="O452" s="17">
        <v>3498</v>
      </c>
      <c r="P452" s="17">
        <v>2201</v>
      </c>
      <c r="Q452" s="15" t="s">
        <v>666</v>
      </c>
    </row>
    <row r="453" spans="1:25" x14ac:dyDescent="0.3">
      <c r="A453" s="13" t="s">
        <v>44</v>
      </c>
      <c r="B453" s="14" t="s">
        <v>114</v>
      </c>
      <c r="C453" s="14" t="s">
        <v>87</v>
      </c>
      <c r="D453" s="14" t="s">
        <v>132</v>
      </c>
      <c r="E453" s="14" t="s">
        <v>5</v>
      </c>
      <c r="F453" s="33" t="s">
        <v>128</v>
      </c>
      <c r="G453" s="14" t="s">
        <v>134</v>
      </c>
      <c r="H453" s="14" t="s">
        <v>135</v>
      </c>
      <c r="I453" s="15">
        <v>1.8</v>
      </c>
      <c r="J453" s="16" t="s">
        <v>131</v>
      </c>
      <c r="K453" s="17" t="s">
        <v>131</v>
      </c>
      <c r="L453" s="15">
        <v>5</v>
      </c>
      <c r="M453" s="18">
        <v>2018</v>
      </c>
      <c r="N453" s="19"/>
      <c r="O453" s="17">
        <v>972</v>
      </c>
      <c r="P453" s="17">
        <v>440</v>
      </c>
      <c r="Q453" s="15" t="s">
        <v>666</v>
      </c>
    </row>
    <row r="454" spans="1:25" x14ac:dyDescent="0.3">
      <c r="A454" s="13" t="s">
        <v>44</v>
      </c>
      <c r="B454" s="14" t="s">
        <v>114</v>
      </c>
      <c r="C454" s="14" t="s">
        <v>87</v>
      </c>
      <c r="D454" s="14" t="s">
        <v>176</v>
      </c>
      <c r="E454" s="14" t="s">
        <v>514</v>
      </c>
      <c r="F454" s="33" t="s">
        <v>128</v>
      </c>
      <c r="G454" s="14" t="s">
        <v>361</v>
      </c>
      <c r="H454" s="14" t="s">
        <v>135</v>
      </c>
      <c r="I454" s="15">
        <v>1</v>
      </c>
      <c r="J454" s="16" t="s">
        <v>131</v>
      </c>
      <c r="K454" s="17" t="s">
        <v>131</v>
      </c>
      <c r="L454" s="15">
        <v>5</v>
      </c>
      <c r="M454" s="18">
        <v>2018</v>
      </c>
      <c r="N454" s="19"/>
      <c r="O454" s="17">
        <v>295</v>
      </c>
      <c r="P454" s="17">
        <v>183</v>
      </c>
      <c r="Q454" s="15" t="s">
        <v>666</v>
      </c>
    </row>
    <row r="455" spans="1:25" x14ac:dyDescent="0.3">
      <c r="A455" s="13" t="s">
        <v>44</v>
      </c>
      <c r="B455" s="14" t="s">
        <v>114</v>
      </c>
      <c r="C455" s="14" t="s">
        <v>87</v>
      </c>
      <c r="D455" s="14" t="s">
        <v>132</v>
      </c>
      <c r="E455" s="14" t="s">
        <v>515</v>
      </c>
      <c r="F455" s="33" t="s">
        <v>162</v>
      </c>
      <c r="G455" s="14" t="s">
        <v>163</v>
      </c>
      <c r="H455" s="14" t="s">
        <v>131</v>
      </c>
      <c r="I455" s="15" t="s">
        <v>131</v>
      </c>
      <c r="J455" s="16" t="s">
        <v>131</v>
      </c>
      <c r="K455" s="17" t="s">
        <v>131</v>
      </c>
      <c r="L455" s="15" t="s">
        <v>131</v>
      </c>
      <c r="M455" s="18" t="s">
        <v>131</v>
      </c>
      <c r="N455" s="19"/>
      <c r="O455" s="17">
        <v>149</v>
      </c>
      <c r="P455" s="17">
        <v>123</v>
      </c>
      <c r="Q455" s="15" t="s">
        <v>666</v>
      </c>
    </row>
    <row r="456" spans="1:25" x14ac:dyDescent="0.3">
      <c r="A456" s="13" t="s">
        <v>44</v>
      </c>
      <c r="B456" s="14" t="s">
        <v>114</v>
      </c>
      <c r="C456" s="14" t="s">
        <v>87</v>
      </c>
      <c r="D456" s="14" t="s">
        <v>132</v>
      </c>
      <c r="E456" s="14" t="s">
        <v>515</v>
      </c>
      <c r="F456" s="33" t="s">
        <v>162</v>
      </c>
      <c r="G456" s="14" t="s">
        <v>164</v>
      </c>
      <c r="H456" s="14" t="s">
        <v>131</v>
      </c>
      <c r="I456" s="15" t="s">
        <v>131</v>
      </c>
      <c r="J456" s="16" t="s">
        <v>131</v>
      </c>
      <c r="K456" s="17" t="s">
        <v>131</v>
      </c>
      <c r="L456" s="15" t="s">
        <v>131</v>
      </c>
      <c r="M456" s="18" t="s">
        <v>131</v>
      </c>
      <c r="N456" s="19"/>
      <c r="O456" s="17">
        <v>134</v>
      </c>
      <c r="P456" s="17">
        <v>125</v>
      </c>
      <c r="Q456" s="15" t="s">
        <v>666</v>
      </c>
    </row>
    <row r="457" spans="1:25" x14ac:dyDescent="0.3">
      <c r="A457" s="13" t="s">
        <v>44</v>
      </c>
      <c r="B457" s="14" t="s">
        <v>114</v>
      </c>
      <c r="C457" s="14" t="s">
        <v>87</v>
      </c>
      <c r="D457" s="14" t="s">
        <v>176</v>
      </c>
      <c r="E457" s="14" t="s">
        <v>516</v>
      </c>
      <c r="F457" s="33" t="s">
        <v>162</v>
      </c>
      <c r="G457" s="14" t="s">
        <v>163</v>
      </c>
      <c r="H457" s="14" t="s">
        <v>131</v>
      </c>
      <c r="I457" s="15" t="s">
        <v>131</v>
      </c>
      <c r="J457" s="16" t="s">
        <v>131</v>
      </c>
      <c r="K457" s="17" t="s">
        <v>131</v>
      </c>
      <c r="L457" s="15" t="s">
        <v>131</v>
      </c>
      <c r="M457" s="18" t="s">
        <v>131</v>
      </c>
      <c r="N457" s="19"/>
      <c r="O457" s="17">
        <v>171</v>
      </c>
      <c r="P457" s="17">
        <v>101</v>
      </c>
      <c r="Q457" s="15" t="s">
        <v>666</v>
      </c>
    </row>
    <row r="458" spans="1:25" x14ac:dyDescent="0.3">
      <c r="A458" s="13" t="s">
        <v>44</v>
      </c>
      <c r="B458" s="14" t="s">
        <v>114</v>
      </c>
      <c r="C458" s="14" t="s">
        <v>87</v>
      </c>
      <c r="D458" s="14" t="s">
        <v>176</v>
      </c>
      <c r="E458" s="14" t="s">
        <v>516</v>
      </c>
      <c r="F458" s="33" t="s">
        <v>162</v>
      </c>
      <c r="G458" s="14" t="s">
        <v>164</v>
      </c>
      <c r="H458" s="14" t="s">
        <v>131</v>
      </c>
      <c r="I458" s="15" t="s">
        <v>131</v>
      </c>
      <c r="J458" s="16" t="s">
        <v>131</v>
      </c>
      <c r="K458" s="17" t="s">
        <v>131</v>
      </c>
      <c r="L458" s="15" t="s">
        <v>131</v>
      </c>
      <c r="M458" s="18" t="s">
        <v>131</v>
      </c>
      <c r="N458" s="19"/>
      <c r="O458" s="17">
        <v>154</v>
      </c>
      <c r="P458" s="17">
        <v>119</v>
      </c>
      <c r="Q458" s="15" t="s">
        <v>666</v>
      </c>
    </row>
    <row r="459" spans="1:25" x14ac:dyDescent="0.3">
      <c r="A459" s="13" t="s">
        <v>45</v>
      </c>
      <c r="B459" s="14" t="s">
        <v>119</v>
      </c>
      <c r="C459" s="14" t="s">
        <v>125</v>
      </c>
      <c r="D459" s="14" t="s">
        <v>0</v>
      </c>
      <c r="E459" s="14" t="s">
        <v>201</v>
      </c>
      <c r="F459" s="33" t="s">
        <v>128</v>
      </c>
      <c r="G459" s="14" t="s">
        <v>202</v>
      </c>
      <c r="H459" s="14" t="s">
        <v>142</v>
      </c>
      <c r="I459" s="15">
        <v>0.55000000000000004</v>
      </c>
      <c r="J459" s="16" t="s">
        <v>131</v>
      </c>
      <c r="K459" s="17" t="s">
        <v>131</v>
      </c>
      <c r="L459" s="15">
        <v>5</v>
      </c>
      <c r="M459" s="18">
        <v>2018</v>
      </c>
      <c r="N459" s="19"/>
      <c r="O459" s="17">
        <v>5851</v>
      </c>
      <c r="P459" s="17">
        <v>4636</v>
      </c>
      <c r="Q459" s="15" t="s">
        <v>666</v>
      </c>
    </row>
    <row r="460" spans="1:25" x14ac:dyDescent="0.3">
      <c r="A460" s="13" t="s">
        <v>45</v>
      </c>
      <c r="B460" s="14" t="s">
        <v>119</v>
      </c>
      <c r="C460" s="14" t="s">
        <v>125</v>
      </c>
      <c r="D460" s="14" t="s">
        <v>132</v>
      </c>
      <c r="E460" s="14" t="s">
        <v>517</v>
      </c>
      <c r="F460" s="33" t="s">
        <v>128</v>
      </c>
      <c r="G460" s="14" t="s">
        <v>134</v>
      </c>
      <c r="H460" s="14" t="s">
        <v>139</v>
      </c>
      <c r="I460" s="15">
        <v>1.5</v>
      </c>
      <c r="J460" s="16" t="s">
        <v>131</v>
      </c>
      <c r="K460" s="17" t="s">
        <v>131</v>
      </c>
      <c r="L460" s="15">
        <v>5</v>
      </c>
      <c r="M460" s="18">
        <v>2018</v>
      </c>
      <c r="N460" s="19"/>
      <c r="O460" s="17">
        <v>407</v>
      </c>
      <c r="P460" s="17">
        <v>120</v>
      </c>
      <c r="Q460" s="15" t="s">
        <v>666</v>
      </c>
    </row>
    <row r="461" spans="1:25" x14ac:dyDescent="0.3">
      <c r="A461" s="13" t="s">
        <v>45</v>
      </c>
      <c r="B461" s="14" t="s">
        <v>119</v>
      </c>
      <c r="C461" s="14" t="s">
        <v>125</v>
      </c>
      <c r="D461" s="14" t="s">
        <v>140</v>
      </c>
      <c r="E461" s="14" t="s">
        <v>518</v>
      </c>
      <c r="F461" s="33" t="s">
        <v>128</v>
      </c>
      <c r="G461" s="14" t="s">
        <v>278</v>
      </c>
      <c r="H461" s="14" t="s">
        <v>142</v>
      </c>
      <c r="I461" s="15">
        <v>8.2260000000000009</v>
      </c>
      <c r="J461" s="16" t="s">
        <v>131</v>
      </c>
      <c r="K461" s="17">
        <v>1500000</v>
      </c>
      <c r="L461" s="15">
        <v>10</v>
      </c>
      <c r="M461" s="18">
        <v>2018</v>
      </c>
      <c r="N461" s="19"/>
      <c r="O461" s="17">
        <v>969</v>
      </c>
      <c r="P461" s="17">
        <v>809</v>
      </c>
      <c r="Q461" s="15" t="s">
        <v>666</v>
      </c>
    </row>
    <row r="462" spans="1:25" x14ac:dyDescent="0.3">
      <c r="A462" s="13" t="s">
        <v>45</v>
      </c>
      <c r="B462" s="14" t="s">
        <v>119</v>
      </c>
      <c r="C462" s="14" t="s">
        <v>125</v>
      </c>
      <c r="D462" s="14" t="s">
        <v>132</v>
      </c>
      <c r="E462" s="14" t="s">
        <v>519</v>
      </c>
      <c r="F462" s="33" t="s">
        <v>128</v>
      </c>
      <c r="G462" s="14" t="s">
        <v>134</v>
      </c>
      <c r="H462" s="14" t="s">
        <v>135</v>
      </c>
      <c r="I462" s="15">
        <v>2.5</v>
      </c>
      <c r="J462" s="16" t="s">
        <v>131</v>
      </c>
      <c r="K462" s="17" t="s">
        <v>131</v>
      </c>
      <c r="L462" s="15">
        <v>5</v>
      </c>
      <c r="M462" s="18">
        <v>2018</v>
      </c>
      <c r="N462" s="19"/>
      <c r="O462" s="17">
        <v>692</v>
      </c>
      <c r="P462" s="17">
        <v>149</v>
      </c>
      <c r="Q462" s="15" t="s">
        <v>666</v>
      </c>
    </row>
    <row r="463" spans="1:25" x14ac:dyDescent="0.3">
      <c r="A463" s="13" t="s">
        <v>45</v>
      </c>
      <c r="B463" s="14" t="s">
        <v>119</v>
      </c>
      <c r="C463" s="14" t="s">
        <v>125</v>
      </c>
      <c r="D463" s="14" t="s">
        <v>132</v>
      </c>
      <c r="E463" s="14" t="s">
        <v>520</v>
      </c>
      <c r="F463" s="33" t="s">
        <v>128</v>
      </c>
      <c r="G463" s="14" t="s">
        <v>134</v>
      </c>
      <c r="H463" s="14" t="s">
        <v>135</v>
      </c>
      <c r="I463" s="15">
        <v>0.5</v>
      </c>
      <c r="J463" s="16" t="s">
        <v>131</v>
      </c>
      <c r="K463" s="17" t="s">
        <v>131</v>
      </c>
      <c r="L463" s="15">
        <v>5</v>
      </c>
      <c r="M463" s="18">
        <v>2018</v>
      </c>
      <c r="N463" s="19"/>
      <c r="O463" s="17">
        <v>625</v>
      </c>
      <c r="P463" s="17">
        <v>158</v>
      </c>
      <c r="Q463" s="15" t="s">
        <v>666</v>
      </c>
    </row>
    <row r="464" spans="1:25" x14ac:dyDescent="0.3">
      <c r="A464" s="13" t="s">
        <v>45</v>
      </c>
      <c r="B464" s="14" t="s">
        <v>119</v>
      </c>
      <c r="C464" s="14" t="s">
        <v>125</v>
      </c>
      <c r="D464" s="14" t="s">
        <v>132</v>
      </c>
      <c r="E464" s="14" t="s">
        <v>521</v>
      </c>
      <c r="F464" s="33" t="s">
        <v>128</v>
      </c>
      <c r="G464" s="14" t="s">
        <v>268</v>
      </c>
      <c r="H464" s="14" t="s">
        <v>142</v>
      </c>
      <c r="I464" s="15">
        <v>0.67</v>
      </c>
      <c r="J464" s="16" t="s">
        <v>131</v>
      </c>
      <c r="K464" s="17" t="s">
        <v>131</v>
      </c>
      <c r="L464" s="15">
        <v>5</v>
      </c>
      <c r="M464" s="18">
        <v>2018</v>
      </c>
      <c r="N464" s="19"/>
      <c r="O464" s="17">
        <v>66</v>
      </c>
      <c r="P464" s="17">
        <v>26</v>
      </c>
      <c r="Q464" s="15" t="s">
        <v>666</v>
      </c>
    </row>
    <row r="465" spans="1:25" x14ac:dyDescent="0.3">
      <c r="A465" s="13" t="s">
        <v>45</v>
      </c>
      <c r="B465" s="14" t="s">
        <v>119</v>
      </c>
      <c r="C465" s="14" t="s">
        <v>125</v>
      </c>
      <c r="D465" s="14" t="s">
        <v>132</v>
      </c>
      <c r="E465" s="14" t="s">
        <v>522</v>
      </c>
      <c r="F465" s="33" t="s">
        <v>128</v>
      </c>
      <c r="G465" s="14" t="s">
        <v>134</v>
      </c>
      <c r="H465" s="14" t="s">
        <v>135</v>
      </c>
      <c r="I465" s="15">
        <v>4</v>
      </c>
      <c r="J465" s="16" t="s">
        <v>131</v>
      </c>
      <c r="K465" s="17" t="s">
        <v>131</v>
      </c>
      <c r="L465" s="15">
        <v>5</v>
      </c>
      <c r="M465" s="18">
        <v>2018</v>
      </c>
      <c r="N465" s="19"/>
      <c r="O465" s="17">
        <v>240</v>
      </c>
      <c r="P465" s="17">
        <v>56</v>
      </c>
      <c r="Q465" s="15" t="s">
        <v>666</v>
      </c>
    </row>
    <row r="466" spans="1:25" s="23" customFormat="1" x14ac:dyDescent="0.3">
      <c r="A466" s="23" t="s">
        <v>5</v>
      </c>
      <c r="B466" s="20" t="s">
        <v>117</v>
      </c>
      <c r="C466" s="20" t="s">
        <v>118</v>
      </c>
      <c r="D466" s="20" t="s">
        <v>0</v>
      </c>
      <c r="E466" s="20" t="s">
        <v>5</v>
      </c>
      <c r="F466" s="35" t="s">
        <v>128</v>
      </c>
      <c r="G466" s="20" t="s">
        <v>523</v>
      </c>
      <c r="H466" s="20" t="s">
        <v>135</v>
      </c>
      <c r="I466" s="22">
        <v>0.7</v>
      </c>
      <c r="J466" s="24" t="s">
        <v>131</v>
      </c>
      <c r="K466" s="25" t="s">
        <v>131</v>
      </c>
      <c r="L466" s="22">
        <v>5</v>
      </c>
      <c r="M466" s="26">
        <v>2018</v>
      </c>
      <c r="N466" s="27"/>
      <c r="O466" s="25">
        <v>10803</v>
      </c>
      <c r="P466" s="25">
        <v>5060</v>
      </c>
      <c r="Q466" s="22" t="s">
        <v>666</v>
      </c>
      <c r="R466" s="22"/>
      <c r="S466" s="22"/>
      <c r="T466" s="22"/>
      <c r="U466" s="22"/>
      <c r="V466" s="22"/>
      <c r="W466" s="22"/>
      <c r="X466" s="22"/>
      <c r="Y466" s="22"/>
    </row>
    <row r="467" spans="1:25" x14ac:dyDescent="0.3">
      <c r="A467" s="13" t="s">
        <v>5</v>
      </c>
      <c r="B467" s="14" t="s">
        <v>117</v>
      </c>
      <c r="C467" s="14" t="s">
        <v>118</v>
      </c>
      <c r="D467" s="14" t="s">
        <v>176</v>
      </c>
      <c r="E467" s="14" t="s">
        <v>191</v>
      </c>
      <c r="F467" s="33" t="s">
        <v>128</v>
      </c>
      <c r="G467" s="14" t="s">
        <v>192</v>
      </c>
      <c r="H467" s="14" t="s">
        <v>142</v>
      </c>
      <c r="I467" s="15">
        <v>2</v>
      </c>
      <c r="J467" s="16" t="s">
        <v>131</v>
      </c>
      <c r="K467" s="17" t="s">
        <v>131</v>
      </c>
      <c r="L467" s="15" t="s">
        <v>157</v>
      </c>
      <c r="M467" s="18">
        <v>2018</v>
      </c>
      <c r="N467" s="19"/>
      <c r="O467" s="17">
        <v>96</v>
      </c>
      <c r="P467" s="17">
        <v>67</v>
      </c>
      <c r="Q467" s="15" t="s">
        <v>666</v>
      </c>
    </row>
    <row r="468" spans="1:25" x14ac:dyDescent="0.3">
      <c r="A468" s="13" t="s">
        <v>5</v>
      </c>
      <c r="B468" s="14" t="s">
        <v>117</v>
      </c>
      <c r="C468" s="14" t="s">
        <v>118</v>
      </c>
      <c r="D468" s="14" t="s">
        <v>140</v>
      </c>
      <c r="E468" s="14" t="s">
        <v>193</v>
      </c>
      <c r="F468" s="33" t="s">
        <v>143</v>
      </c>
      <c r="G468" s="14" t="s">
        <v>129</v>
      </c>
      <c r="H468" s="14" t="s">
        <v>142</v>
      </c>
      <c r="I468" s="15" t="s">
        <v>131</v>
      </c>
      <c r="J468" s="16">
        <v>7.4999999999999997E-3</v>
      </c>
      <c r="K468" s="17" t="s">
        <v>131</v>
      </c>
      <c r="L468" s="15" t="s">
        <v>157</v>
      </c>
      <c r="M468" s="21">
        <v>43466</v>
      </c>
      <c r="N468" s="19"/>
      <c r="O468" s="17">
        <v>806</v>
      </c>
      <c r="P468" s="17">
        <v>920</v>
      </c>
      <c r="Q468" s="15" t="s">
        <v>665</v>
      </c>
    </row>
    <row r="469" spans="1:25" s="23" customFormat="1" x14ac:dyDescent="0.3">
      <c r="A469" s="23" t="s">
        <v>5</v>
      </c>
      <c r="B469" s="20" t="s">
        <v>117</v>
      </c>
      <c r="C469" s="20" t="s">
        <v>118</v>
      </c>
      <c r="D469" s="20" t="s">
        <v>153</v>
      </c>
      <c r="E469" s="20" t="s">
        <v>524</v>
      </c>
      <c r="F469" s="35" t="s">
        <v>162</v>
      </c>
      <c r="G469" s="20" t="s">
        <v>163</v>
      </c>
      <c r="H469" s="20" t="s">
        <v>131</v>
      </c>
      <c r="I469" s="22" t="s">
        <v>131</v>
      </c>
      <c r="J469" s="24" t="s">
        <v>131</v>
      </c>
      <c r="K469" s="25" t="s">
        <v>131</v>
      </c>
      <c r="L469" s="22" t="s">
        <v>131</v>
      </c>
      <c r="M469" s="26" t="s">
        <v>131</v>
      </c>
      <c r="N469" s="27"/>
      <c r="O469" s="25">
        <v>137</v>
      </c>
      <c r="P469" s="25">
        <v>27</v>
      </c>
      <c r="Q469" s="22" t="s">
        <v>666</v>
      </c>
      <c r="R469" s="22"/>
      <c r="S469" s="22"/>
      <c r="T469" s="22"/>
      <c r="U469" s="22"/>
      <c r="V469" s="22"/>
      <c r="W469" s="22"/>
      <c r="X469" s="22"/>
      <c r="Y469" s="22"/>
    </row>
    <row r="470" spans="1:25" x14ac:dyDescent="0.3">
      <c r="A470" s="13" t="s">
        <v>5</v>
      </c>
      <c r="B470" s="14" t="s">
        <v>117</v>
      </c>
      <c r="C470" s="14" t="s">
        <v>118</v>
      </c>
      <c r="D470" s="14" t="s">
        <v>153</v>
      </c>
      <c r="E470" s="14" t="s">
        <v>524</v>
      </c>
      <c r="F470" s="33" t="s">
        <v>162</v>
      </c>
      <c r="G470" s="14" t="s">
        <v>164</v>
      </c>
      <c r="H470" s="14" t="s">
        <v>131</v>
      </c>
      <c r="I470" s="15" t="s">
        <v>131</v>
      </c>
      <c r="J470" s="16" t="s">
        <v>131</v>
      </c>
      <c r="K470" s="17" t="s">
        <v>131</v>
      </c>
      <c r="L470" s="15" t="s">
        <v>131</v>
      </c>
      <c r="M470" s="18" t="s">
        <v>131</v>
      </c>
      <c r="N470" s="19"/>
      <c r="O470" s="17">
        <v>124</v>
      </c>
      <c r="P470" s="17">
        <v>40</v>
      </c>
      <c r="Q470" s="15" t="s">
        <v>666</v>
      </c>
    </row>
    <row r="471" spans="1:25" x14ac:dyDescent="0.3">
      <c r="A471" s="13" t="s">
        <v>5</v>
      </c>
      <c r="B471" s="14" t="s">
        <v>117</v>
      </c>
      <c r="C471" s="14" t="s">
        <v>118</v>
      </c>
      <c r="D471" s="14" t="s">
        <v>153</v>
      </c>
      <c r="E471" s="14" t="s">
        <v>525</v>
      </c>
      <c r="F471" s="33" t="s">
        <v>162</v>
      </c>
      <c r="G471" s="14" t="s">
        <v>163</v>
      </c>
      <c r="H471" s="14" t="s">
        <v>131</v>
      </c>
      <c r="I471" s="15" t="s">
        <v>131</v>
      </c>
      <c r="J471" s="16" t="s">
        <v>131</v>
      </c>
      <c r="K471" s="17" t="s">
        <v>131</v>
      </c>
      <c r="L471" s="15" t="s">
        <v>131</v>
      </c>
      <c r="M471" s="18" t="s">
        <v>131</v>
      </c>
      <c r="N471" s="19"/>
      <c r="O471" s="17">
        <v>146</v>
      </c>
      <c r="P471" s="17">
        <v>67</v>
      </c>
      <c r="Q471" s="15" t="s">
        <v>666</v>
      </c>
    </row>
    <row r="472" spans="1:25" x14ac:dyDescent="0.3">
      <c r="A472" s="13" t="s">
        <v>5</v>
      </c>
      <c r="B472" s="14" t="s">
        <v>117</v>
      </c>
      <c r="C472" s="14" t="s">
        <v>118</v>
      </c>
      <c r="D472" s="14" t="s">
        <v>153</v>
      </c>
      <c r="E472" s="14" t="s">
        <v>525</v>
      </c>
      <c r="F472" s="33" t="s">
        <v>162</v>
      </c>
      <c r="G472" s="14" t="s">
        <v>164</v>
      </c>
      <c r="H472" s="14" t="s">
        <v>131</v>
      </c>
      <c r="I472" s="15" t="s">
        <v>131</v>
      </c>
      <c r="J472" s="16" t="s">
        <v>131</v>
      </c>
      <c r="K472" s="17" t="s">
        <v>131</v>
      </c>
      <c r="L472" s="15" t="s">
        <v>131</v>
      </c>
      <c r="M472" s="18" t="s">
        <v>131</v>
      </c>
      <c r="N472" s="19"/>
      <c r="O472" s="17">
        <v>131</v>
      </c>
      <c r="P472" s="17">
        <v>82</v>
      </c>
      <c r="Q472" s="15" t="s">
        <v>666</v>
      </c>
    </row>
    <row r="473" spans="1:25" x14ac:dyDescent="0.3">
      <c r="A473" s="13" t="s">
        <v>81</v>
      </c>
      <c r="B473" s="14" t="s">
        <v>122</v>
      </c>
      <c r="C473" s="14" t="s">
        <v>123</v>
      </c>
      <c r="D473" s="14" t="s">
        <v>132</v>
      </c>
      <c r="E473" s="14" t="s">
        <v>526</v>
      </c>
      <c r="F473" s="33" t="s">
        <v>128</v>
      </c>
      <c r="G473" s="14" t="s">
        <v>159</v>
      </c>
      <c r="H473" s="14" t="s">
        <v>139</v>
      </c>
      <c r="I473" s="15">
        <v>1</v>
      </c>
      <c r="J473" s="16" t="s">
        <v>131</v>
      </c>
      <c r="K473" s="17" t="s">
        <v>131</v>
      </c>
      <c r="L473" s="15">
        <v>5</v>
      </c>
      <c r="M473" s="18">
        <v>2018</v>
      </c>
      <c r="N473" s="19"/>
      <c r="O473" s="17">
        <v>274</v>
      </c>
      <c r="P473" s="17">
        <v>101</v>
      </c>
      <c r="Q473" s="15" t="s">
        <v>666</v>
      </c>
    </row>
    <row r="474" spans="1:25" x14ac:dyDescent="0.3">
      <c r="A474" s="13" t="s">
        <v>81</v>
      </c>
      <c r="B474" s="14" t="s">
        <v>122</v>
      </c>
      <c r="C474" s="14" t="s">
        <v>123</v>
      </c>
      <c r="D474" s="14" t="s">
        <v>194</v>
      </c>
      <c r="E474" s="14" t="s">
        <v>195</v>
      </c>
      <c r="F474" s="33" t="s">
        <v>128</v>
      </c>
      <c r="G474" s="14" t="s">
        <v>196</v>
      </c>
      <c r="H474" s="14" t="s">
        <v>135</v>
      </c>
      <c r="I474" s="15">
        <v>1</v>
      </c>
      <c r="J474" s="16" t="s">
        <v>131</v>
      </c>
      <c r="K474" s="17" t="s">
        <v>131</v>
      </c>
      <c r="L474" s="15">
        <v>5</v>
      </c>
      <c r="M474" s="18">
        <v>2018</v>
      </c>
      <c r="N474" s="19"/>
      <c r="O474" s="17">
        <v>221</v>
      </c>
      <c r="P474" s="17">
        <v>46</v>
      </c>
      <c r="Q474" s="15" t="s">
        <v>666</v>
      </c>
    </row>
    <row r="475" spans="1:25" s="23" customFormat="1" x14ac:dyDescent="0.3">
      <c r="A475" s="23" t="s">
        <v>107</v>
      </c>
      <c r="B475" s="20" t="s">
        <v>122</v>
      </c>
      <c r="C475" s="20" t="s">
        <v>123</v>
      </c>
      <c r="D475" s="20" t="s">
        <v>140</v>
      </c>
      <c r="E475" s="20" t="s">
        <v>527</v>
      </c>
      <c r="F475" s="35" t="s">
        <v>307</v>
      </c>
      <c r="G475" s="20" t="s">
        <v>511</v>
      </c>
      <c r="H475" s="20" t="s">
        <v>131</v>
      </c>
      <c r="I475" s="22" t="s">
        <v>131</v>
      </c>
      <c r="J475" s="24" t="s">
        <v>131</v>
      </c>
      <c r="K475" s="25">
        <v>71990000</v>
      </c>
      <c r="L475" s="22">
        <v>37</v>
      </c>
      <c r="M475" s="26">
        <v>2018</v>
      </c>
      <c r="N475" s="27" t="s">
        <v>146</v>
      </c>
      <c r="O475" s="25">
        <f>0+2891</f>
        <v>2891</v>
      </c>
      <c r="P475" s="25">
        <f>1+4249</f>
        <v>4250</v>
      </c>
      <c r="Q475" s="22" t="s">
        <v>665</v>
      </c>
      <c r="R475" s="22" t="s">
        <v>80</v>
      </c>
      <c r="S475" s="22"/>
      <c r="T475" s="22"/>
      <c r="U475" s="22"/>
      <c r="V475" s="22"/>
      <c r="W475" s="22"/>
      <c r="X475" s="22"/>
      <c r="Y475" s="22"/>
    </row>
    <row r="476" spans="1:25" x14ac:dyDescent="0.3">
      <c r="A476" s="13" t="s">
        <v>107</v>
      </c>
      <c r="B476" s="14" t="s">
        <v>122</v>
      </c>
      <c r="C476" s="14" t="s">
        <v>123</v>
      </c>
      <c r="D476" s="14" t="s">
        <v>140</v>
      </c>
      <c r="E476" s="14" t="s">
        <v>528</v>
      </c>
      <c r="F476" s="33" t="s">
        <v>128</v>
      </c>
      <c r="G476" s="14" t="s">
        <v>271</v>
      </c>
      <c r="H476" s="14" t="s">
        <v>139</v>
      </c>
      <c r="I476" s="15">
        <v>2</v>
      </c>
      <c r="J476" s="24" t="s">
        <v>131</v>
      </c>
      <c r="K476" s="17" t="s">
        <v>131</v>
      </c>
      <c r="L476" s="15">
        <v>5</v>
      </c>
      <c r="M476" s="18">
        <v>2018</v>
      </c>
      <c r="N476" s="19"/>
      <c r="O476" s="17">
        <v>895</v>
      </c>
      <c r="P476" s="17">
        <v>863</v>
      </c>
      <c r="Q476" s="15" t="s">
        <v>666</v>
      </c>
    </row>
    <row r="477" spans="1:25" x14ac:dyDescent="0.3">
      <c r="A477" s="13" t="s">
        <v>107</v>
      </c>
      <c r="B477" s="14" t="s">
        <v>122</v>
      </c>
      <c r="C477" s="14" t="s">
        <v>123</v>
      </c>
      <c r="D477" s="14" t="s">
        <v>153</v>
      </c>
      <c r="E477" s="14" t="s">
        <v>238</v>
      </c>
      <c r="F477" s="33" t="s">
        <v>128</v>
      </c>
      <c r="G477" s="14" t="s">
        <v>239</v>
      </c>
      <c r="H477" s="14" t="s">
        <v>135</v>
      </c>
      <c r="I477" s="15">
        <v>0.8</v>
      </c>
      <c r="J477" s="16" t="s">
        <v>131</v>
      </c>
      <c r="K477" s="17" t="s">
        <v>131</v>
      </c>
      <c r="L477" s="15">
        <v>5</v>
      </c>
      <c r="M477" s="18">
        <v>2018</v>
      </c>
      <c r="N477" s="19"/>
      <c r="O477" s="17">
        <v>2770</v>
      </c>
      <c r="P477" s="17">
        <v>727</v>
      </c>
      <c r="Q477" s="15" t="s">
        <v>666</v>
      </c>
    </row>
    <row r="478" spans="1:25" x14ac:dyDescent="0.3">
      <c r="A478" s="13" t="s">
        <v>107</v>
      </c>
      <c r="B478" s="14" t="s">
        <v>122</v>
      </c>
      <c r="C478" s="14" t="s">
        <v>123</v>
      </c>
      <c r="D478" s="14" t="s">
        <v>295</v>
      </c>
      <c r="E478" s="14" t="s">
        <v>296</v>
      </c>
      <c r="F478" s="33" t="s">
        <v>128</v>
      </c>
      <c r="G478" s="14" t="s">
        <v>651</v>
      </c>
      <c r="H478" s="14" t="s">
        <v>142</v>
      </c>
      <c r="I478" s="15">
        <v>6.5</v>
      </c>
      <c r="J478" s="16" t="s">
        <v>131</v>
      </c>
      <c r="K478" s="17" t="s">
        <v>131</v>
      </c>
      <c r="L478" s="15">
        <v>5</v>
      </c>
      <c r="M478" s="18">
        <v>2018</v>
      </c>
      <c r="N478" s="19"/>
      <c r="O478" s="17">
        <v>366</v>
      </c>
      <c r="P478" s="17">
        <v>335</v>
      </c>
      <c r="Q478" s="15" t="s">
        <v>666</v>
      </c>
    </row>
    <row r="479" spans="1:25" x14ac:dyDescent="0.3">
      <c r="A479" s="13" t="s">
        <v>107</v>
      </c>
      <c r="B479" s="14" t="s">
        <v>122</v>
      </c>
      <c r="C479" s="14" t="s">
        <v>123</v>
      </c>
      <c r="D479" s="14" t="s">
        <v>136</v>
      </c>
      <c r="E479" s="14" t="s">
        <v>203</v>
      </c>
      <c r="F479" s="33" t="s">
        <v>128</v>
      </c>
      <c r="G479" s="14" t="s">
        <v>204</v>
      </c>
      <c r="H479" s="14" t="s">
        <v>135</v>
      </c>
      <c r="I479" s="15">
        <v>1</v>
      </c>
      <c r="J479" s="16" t="s">
        <v>131</v>
      </c>
      <c r="K479" s="17" t="s">
        <v>131</v>
      </c>
      <c r="L479" s="15">
        <v>10</v>
      </c>
      <c r="M479" s="18">
        <v>2018</v>
      </c>
      <c r="N479" s="19"/>
      <c r="O479" s="17">
        <v>14581</v>
      </c>
      <c r="P479" s="17">
        <v>5244</v>
      </c>
      <c r="Q479" s="15" t="s">
        <v>666</v>
      </c>
    </row>
    <row r="480" spans="1:25" x14ac:dyDescent="0.3">
      <c r="A480" s="13" t="s">
        <v>107</v>
      </c>
      <c r="B480" s="14" t="s">
        <v>122</v>
      </c>
      <c r="C480" s="14" t="s">
        <v>123</v>
      </c>
      <c r="D480" s="14" t="s">
        <v>153</v>
      </c>
      <c r="E480" s="14" t="s">
        <v>529</v>
      </c>
      <c r="F480" s="33" t="s">
        <v>162</v>
      </c>
      <c r="G480" s="14" t="s">
        <v>164</v>
      </c>
      <c r="H480" s="14" t="s">
        <v>131</v>
      </c>
      <c r="I480" s="15" t="s">
        <v>131</v>
      </c>
      <c r="J480" s="16" t="s">
        <v>131</v>
      </c>
      <c r="K480" s="17" t="s">
        <v>131</v>
      </c>
      <c r="L480" s="15" t="s">
        <v>131</v>
      </c>
      <c r="M480" s="18" t="s">
        <v>131</v>
      </c>
      <c r="N480" s="19"/>
      <c r="O480" s="17">
        <v>547</v>
      </c>
      <c r="P480" s="17">
        <v>114</v>
      </c>
      <c r="Q480" s="15" t="s">
        <v>666</v>
      </c>
    </row>
    <row r="481" spans="1:25" s="23" customFormat="1" x14ac:dyDescent="0.3">
      <c r="A481" s="23" t="s">
        <v>89</v>
      </c>
      <c r="B481" s="20" t="s">
        <v>122</v>
      </c>
      <c r="C481" s="20" t="s">
        <v>123</v>
      </c>
      <c r="D481" s="20" t="s">
        <v>126</v>
      </c>
      <c r="E481" s="20" t="s">
        <v>297</v>
      </c>
      <c r="F481" s="35" t="s">
        <v>128</v>
      </c>
      <c r="G481" s="20" t="s">
        <v>145</v>
      </c>
      <c r="H481" s="20" t="s">
        <v>135</v>
      </c>
      <c r="I481" s="22">
        <v>1.75</v>
      </c>
      <c r="J481" s="24" t="s">
        <v>131</v>
      </c>
      <c r="K481" s="25" t="s">
        <v>131</v>
      </c>
      <c r="L481" s="22">
        <v>5</v>
      </c>
      <c r="M481" s="26">
        <v>2018</v>
      </c>
      <c r="N481" s="27" t="s">
        <v>146</v>
      </c>
      <c r="O481" s="25">
        <f>16+520</f>
        <v>536</v>
      </c>
      <c r="P481" s="25">
        <f>8+117</f>
        <v>125</v>
      </c>
      <c r="Q481" s="22" t="s">
        <v>666</v>
      </c>
      <c r="R481" s="22" t="s">
        <v>73</v>
      </c>
      <c r="S481" s="22"/>
      <c r="T481" s="22"/>
      <c r="U481" s="22"/>
      <c r="V481" s="22"/>
      <c r="W481" s="22"/>
      <c r="X481" s="22"/>
      <c r="Y481" s="22"/>
    </row>
    <row r="482" spans="1:25" x14ac:dyDescent="0.3">
      <c r="A482" s="13" t="s">
        <v>89</v>
      </c>
      <c r="B482" s="14" t="s">
        <v>122</v>
      </c>
      <c r="C482" s="14" t="s">
        <v>123</v>
      </c>
      <c r="D482" s="14" t="s">
        <v>176</v>
      </c>
      <c r="E482" s="14" t="s">
        <v>197</v>
      </c>
      <c r="F482" s="33" t="s">
        <v>128</v>
      </c>
      <c r="G482" s="14" t="s">
        <v>129</v>
      </c>
      <c r="H482" s="14" t="s">
        <v>135</v>
      </c>
      <c r="I482" s="15">
        <v>2</v>
      </c>
      <c r="J482" s="16" t="s">
        <v>131</v>
      </c>
      <c r="K482" s="17" t="s">
        <v>131</v>
      </c>
      <c r="L482" s="15">
        <v>5</v>
      </c>
      <c r="M482" s="18">
        <v>2018</v>
      </c>
      <c r="N482" s="19"/>
      <c r="O482" s="17">
        <v>21</v>
      </c>
      <c r="P482" s="17">
        <v>0</v>
      </c>
      <c r="Q482" s="15" t="s">
        <v>666</v>
      </c>
    </row>
    <row r="483" spans="1:25" x14ac:dyDescent="0.3">
      <c r="F483" s="32"/>
    </row>
    <row r="484" spans="1:25" x14ac:dyDescent="0.3">
      <c r="F484" s="32"/>
    </row>
    <row r="485" spans="1:25" x14ac:dyDescent="0.3">
      <c r="F485" s="32"/>
    </row>
    <row r="486" spans="1:25" x14ac:dyDescent="0.3">
      <c r="F486" s="32"/>
    </row>
    <row r="487" spans="1:25" x14ac:dyDescent="0.3">
      <c r="F487" s="32"/>
    </row>
    <row r="488" spans="1:25" x14ac:dyDescent="0.3">
      <c r="F488" s="32"/>
    </row>
    <row r="489" spans="1:25" x14ac:dyDescent="0.3">
      <c r="F489" s="32"/>
    </row>
    <row r="490" spans="1:25" x14ac:dyDescent="0.3">
      <c r="F490" s="32"/>
    </row>
    <row r="491" spans="1:25" x14ac:dyDescent="0.3">
      <c r="F491" s="32"/>
    </row>
    <row r="492" spans="1:25" x14ac:dyDescent="0.3">
      <c r="F492" s="32"/>
    </row>
    <row r="493" spans="1:25" x14ac:dyDescent="0.3">
      <c r="F493" s="32"/>
    </row>
    <row r="494" spans="1:25" x14ac:dyDescent="0.3">
      <c r="F494" s="32"/>
    </row>
    <row r="495" spans="1:25" x14ac:dyDescent="0.3">
      <c r="F495" s="32"/>
    </row>
    <row r="496" spans="1:25" x14ac:dyDescent="0.3">
      <c r="F496" s="32"/>
    </row>
    <row r="497" spans="6:6" x14ac:dyDescent="0.3">
      <c r="F497" s="32"/>
    </row>
    <row r="498" spans="6:6" x14ac:dyDescent="0.3">
      <c r="F498" s="32"/>
    </row>
    <row r="499" spans="6:6" x14ac:dyDescent="0.3">
      <c r="F499" s="32"/>
    </row>
    <row r="500" spans="6:6" x14ac:dyDescent="0.3">
      <c r="F500" s="32"/>
    </row>
    <row r="501" spans="6:6" x14ac:dyDescent="0.3">
      <c r="F501" s="32"/>
    </row>
    <row r="502" spans="6:6" x14ac:dyDescent="0.3">
      <c r="F502" s="32"/>
    </row>
    <row r="503" spans="6:6" x14ac:dyDescent="0.3">
      <c r="F503" s="32"/>
    </row>
    <row r="504" spans="6:6" x14ac:dyDescent="0.3">
      <c r="F504" s="32"/>
    </row>
    <row r="505" spans="6:6" x14ac:dyDescent="0.3">
      <c r="F505" s="32"/>
    </row>
    <row r="506" spans="6:6" x14ac:dyDescent="0.3">
      <c r="F506" s="32"/>
    </row>
    <row r="507" spans="6:6" x14ac:dyDescent="0.3">
      <c r="F507" s="32"/>
    </row>
    <row r="508" spans="6:6" x14ac:dyDescent="0.3">
      <c r="F508" s="32"/>
    </row>
    <row r="509" spans="6:6" x14ac:dyDescent="0.3">
      <c r="F509" s="32"/>
    </row>
    <row r="510" spans="6:6" x14ac:dyDescent="0.3">
      <c r="F510" s="32"/>
    </row>
    <row r="511" spans="6:6" x14ac:dyDescent="0.3">
      <c r="F511" s="32"/>
    </row>
    <row r="512" spans="6:6" x14ac:dyDescent="0.3">
      <c r="F512" s="32"/>
    </row>
    <row r="513" spans="6:6" x14ac:dyDescent="0.3">
      <c r="F513" s="32"/>
    </row>
    <row r="514" spans="6:6" x14ac:dyDescent="0.3">
      <c r="F514" s="32"/>
    </row>
    <row r="515" spans="6:6" x14ac:dyDescent="0.3">
      <c r="F515" s="32"/>
    </row>
    <row r="516" spans="6:6" x14ac:dyDescent="0.3">
      <c r="F516" s="32"/>
    </row>
    <row r="517" spans="6:6" x14ac:dyDescent="0.3">
      <c r="F517" s="32"/>
    </row>
    <row r="518" spans="6:6" x14ac:dyDescent="0.3">
      <c r="F518" s="32"/>
    </row>
    <row r="519" spans="6:6" x14ac:dyDescent="0.3">
      <c r="F519" s="32"/>
    </row>
    <row r="520" spans="6:6" x14ac:dyDescent="0.3">
      <c r="F520" s="32"/>
    </row>
    <row r="521" spans="6:6" x14ac:dyDescent="0.3">
      <c r="F521" s="32"/>
    </row>
    <row r="522" spans="6:6" x14ac:dyDescent="0.3">
      <c r="F522" s="32"/>
    </row>
    <row r="523" spans="6:6" x14ac:dyDescent="0.3">
      <c r="F523" s="32"/>
    </row>
    <row r="524" spans="6:6" x14ac:dyDescent="0.3">
      <c r="F524" s="32"/>
    </row>
    <row r="525" spans="6:6" x14ac:dyDescent="0.3">
      <c r="F525" s="32"/>
    </row>
    <row r="526" spans="6:6" x14ac:dyDescent="0.3">
      <c r="F526" s="32"/>
    </row>
    <row r="527" spans="6:6" x14ac:dyDescent="0.3">
      <c r="F527" s="32"/>
    </row>
    <row r="528" spans="6:6" x14ac:dyDescent="0.3">
      <c r="F528" s="32"/>
    </row>
    <row r="529" spans="6:6" x14ac:dyDescent="0.3">
      <c r="F529" s="32"/>
    </row>
    <row r="530" spans="6:6" x14ac:dyDescent="0.3">
      <c r="F530" s="32"/>
    </row>
    <row r="531" spans="6:6" x14ac:dyDescent="0.3">
      <c r="F531" s="32"/>
    </row>
    <row r="532" spans="6:6" x14ac:dyDescent="0.3">
      <c r="F532" s="32"/>
    </row>
    <row r="533" spans="6:6" x14ac:dyDescent="0.3">
      <c r="F533" s="32"/>
    </row>
    <row r="534" spans="6:6" x14ac:dyDescent="0.3">
      <c r="F534" s="32"/>
    </row>
    <row r="535" spans="6:6" x14ac:dyDescent="0.3">
      <c r="F535" s="32"/>
    </row>
    <row r="536" spans="6:6" x14ac:dyDescent="0.3">
      <c r="F536" s="32"/>
    </row>
    <row r="537" spans="6:6" x14ac:dyDescent="0.3">
      <c r="F537" s="32"/>
    </row>
    <row r="538" spans="6:6" x14ac:dyDescent="0.3">
      <c r="F538" s="32"/>
    </row>
    <row r="539" spans="6:6" x14ac:dyDescent="0.3">
      <c r="F539" s="32"/>
    </row>
    <row r="540" spans="6:6" x14ac:dyDescent="0.3">
      <c r="F540" s="32"/>
    </row>
    <row r="541" spans="6:6" x14ac:dyDescent="0.3">
      <c r="F541" s="32"/>
    </row>
    <row r="542" spans="6:6" x14ac:dyDescent="0.3">
      <c r="F542" s="32"/>
    </row>
    <row r="543" spans="6:6" x14ac:dyDescent="0.3">
      <c r="F543" s="32"/>
    </row>
    <row r="544" spans="6:6" x14ac:dyDescent="0.3">
      <c r="F544" s="32"/>
    </row>
    <row r="545" spans="6:6" x14ac:dyDescent="0.3">
      <c r="F545" s="32"/>
    </row>
    <row r="546" spans="6:6" x14ac:dyDescent="0.3">
      <c r="F546" s="32"/>
    </row>
    <row r="547" spans="6:6" x14ac:dyDescent="0.3">
      <c r="F547" s="32"/>
    </row>
    <row r="548" spans="6:6" x14ac:dyDescent="0.3">
      <c r="F548" s="32"/>
    </row>
    <row r="549" spans="6:6" x14ac:dyDescent="0.3">
      <c r="F549" s="32"/>
    </row>
    <row r="550" spans="6:6" x14ac:dyDescent="0.3">
      <c r="F550" s="32"/>
    </row>
    <row r="551" spans="6:6" x14ac:dyDescent="0.3">
      <c r="F551" s="32"/>
    </row>
    <row r="552" spans="6:6" x14ac:dyDescent="0.3">
      <c r="F552" s="32"/>
    </row>
    <row r="553" spans="6:6" x14ac:dyDescent="0.3">
      <c r="F553" s="32"/>
    </row>
    <row r="554" spans="6:6" x14ac:dyDescent="0.3">
      <c r="F554" s="32"/>
    </row>
    <row r="555" spans="6:6" x14ac:dyDescent="0.3">
      <c r="F555" s="32"/>
    </row>
    <row r="556" spans="6:6" x14ac:dyDescent="0.3">
      <c r="F556" s="32"/>
    </row>
    <row r="557" spans="6:6" x14ac:dyDescent="0.3">
      <c r="F557" s="32"/>
    </row>
    <row r="558" spans="6:6" x14ac:dyDescent="0.3">
      <c r="F558" s="32"/>
    </row>
    <row r="559" spans="6:6" x14ac:dyDescent="0.3">
      <c r="F559" s="32"/>
    </row>
    <row r="560" spans="6:6" x14ac:dyDescent="0.3">
      <c r="F560" s="32"/>
    </row>
    <row r="561" spans="6:6" x14ac:dyDescent="0.3">
      <c r="F561" s="32"/>
    </row>
    <row r="562" spans="6:6" x14ac:dyDescent="0.3">
      <c r="F562" s="32"/>
    </row>
    <row r="563" spans="6:6" x14ac:dyDescent="0.3">
      <c r="F563" s="32"/>
    </row>
    <row r="564" spans="6:6" x14ac:dyDescent="0.3">
      <c r="F564" s="32"/>
    </row>
    <row r="565" spans="6:6" x14ac:dyDescent="0.3">
      <c r="F565" s="32"/>
    </row>
    <row r="566" spans="6:6" x14ac:dyDescent="0.3">
      <c r="F566" s="32"/>
    </row>
    <row r="567" spans="6:6" x14ac:dyDescent="0.3">
      <c r="F567" s="32"/>
    </row>
    <row r="568" spans="6:6" x14ac:dyDescent="0.3">
      <c r="F568" s="32"/>
    </row>
    <row r="569" spans="6:6" x14ac:dyDescent="0.3">
      <c r="F569" s="32"/>
    </row>
    <row r="570" spans="6:6" x14ac:dyDescent="0.3">
      <c r="F570" s="32"/>
    </row>
    <row r="571" spans="6:6" x14ac:dyDescent="0.3">
      <c r="F571" s="32"/>
    </row>
    <row r="572" spans="6:6" x14ac:dyDescent="0.3">
      <c r="F572" s="32"/>
    </row>
    <row r="573" spans="6:6" x14ac:dyDescent="0.3">
      <c r="F573" s="32"/>
    </row>
    <row r="574" spans="6:6" x14ac:dyDescent="0.3">
      <c r="F574" s="32"/>
    </row>
    <row r="575" spans="6:6" x14ac:dyDescent="0.3">
      <c r="F575" s="32"/>
    </row>
    <row r="576" spans="6:6" x14ac:dyDescent="0.3">
      <c r="F576" s="32"/>
    </row>
    <row r="577" spans="6:6" x14ac:dyDescent="0.3">
      <c r="F577" s="32"/>
    </row>
    <row r="578" spans="6:6" x14ac:dyDescent="0.3">
      <c r="F578" s="32"/>
    </row>
    <row r="579" spans="6:6" x14ac:dyDescent="0.3">
      <c r="F579" s="32"/>
    </row>
    <row r="580" spans="6:6" x14ac:dyDescent="0.3">
      <c r="F580" s="32"/>
    </row>
    <row r="581" spans="6:6" x14ac:dyDescent="0.3">
      <c r="F581" s="32"/>
    </row>
    <row r="582" spans="6:6" x14ac:dyDescent="0.3">
      <c r="F582" s="32"/>
    </row>
    <row r="583" spans="6:6" x14ac:dyDescent="0.3">
      <c r="F583" s="32"/>
    </row>
    <row r="584" spans="6:6" x14ac:dyDescent="0.3">
      <c r="F584" s="32"/>
    </row>
    <row r="585" spans="6:6" x14ac:dyDescent="0.3">
      <c r="F585" s="32"/>
    </row>
    <row r="586" spans="6:6" x14ac:dyDescent="0.3">
      <c r="F586" s="32"/>
    </row>
    <row r="587" spans="6:6" x14ac:dyDescent="0.3">
      <c r="F587" s="32"/>
    </row>
    <row r="588" spans="6:6" x14ac:dyDescent="0.3">
      <c r="F588" s="32"/>
    </row>
    <row r="589" spans="6:6" x14ac:dyDescent="0.3">
      <c r="F589" s="32"/>
    </row>
    <row r="590" spans="6:6" x14ac:dyDescent="0.3">
      <c r="F590" s="32"/>
    </row>
    <row r="591" spans="6:6" x14ac:dyDescent="0.3">
      <c r="F591" s="32"/>
    </row>
    <row r="592" spans="6:6" x14ac:dyDescent="0.3">
      <c r="F592" s="32"/>
    </row>
    <row r="593" spans="6:6" x14ac:dyDescent="0.3">
      <c r="F593" s="32"/>
    </row>
    <row r="594" spans="6:6" x14ac:dyDescent="0.3">
      <c r="F594" s="32"/>
    </row>
    <row r="595" spans="6:6" x14ac:dyDescent="0.3">
      <c r="F595" s="32"/>
    </row>
    <row r="596" spans="6:6" x14ac:dyDescent="0.3">
      <c r="F596" s="32"/>
    </row>
    <row r="597" spans="6:6" x14ac:dyDescent="0.3">
      <c r="F597" s="32"/>
    </row>
    <row r="598" spans="6:6" x14ac:dyDescent="0.3">
      <c r="F598" s="32"/>
    </row>
    <row r="599" spans="6:6" x14ac:dyDescent="0.3">
      <c r="F599" s="32"/>
    </row>
    <row r="600" spans="6:6" x14ac:dyDescent="0.3">
      <c r="F600" s="32"/>
    </row>
    <row r="601" spans="6:6" x14ac:dyDescent="0.3">
      <c r="F601" s="32"/>
    </row>
    <row r="602" spans="6:6" x14ac:dyDescent="0.3">
      <c r="F602" s="32"/>
    </row>
    <row r="603" spans="6:6" x14ac:dyDescent="0.3">
      <c r="F603" s="32"/>
    </row>
    <row r="604" spans="6:6" x14ac:dyDescent="0.3">
      <c r="F604" s="32"/>
    </row>
    <row r="605" spans="6:6" x14ac:dyDescent="0.3">
      <c r="F605" s="32"/>
    </row>
    <row r="606" spans="6:6" x14ac:dyDescent="0.3">
      <c r="F606" s="32"/>
    </row>
    <row r="607" spans="6:6" x14ac:dyDescent="0.3">
      <c r="F607" s="32"/>
    </row>
    <row r="608" spans="6:6" x14ac:dyDescent="0.3">
      <c r="F608" s="32"/>
    </row>
    <row r="609" spans="6:6" x14ac:dyDescent="0.3">
      <c r="F609" s="32"/>
    </row>
    <row r="610" spans="6:6" x14ac:dyDescent="0.3">
      <c r="F610" s="32"/>
    </row>
    <row r="611" spans="6:6" x14ac:dyDescent="0.3">
      <c r="F611" s="32"/>
    </row>
    <row r="612" spans="6:6" x14ac:dyDescent="0.3">
      <c r="F612" s="32"/>
    </row>
    <row r="613" spans="6:6" x14ac:dyDescent="0.3">
      <c r="F613" s="32"/>
    </row>
    <row r="614" spans="6:6" x14ac:dyDescent="0.3">
      <c r="F614" s="32"/>
    </row>
    <row r="615" spans="6:6" x14ac:dyDescent="0.3">
      <c r="F615" s="32"/>
    </row>
    <row r="616" spans="6:6" x14ac:dyDescent="0.3">
      <c r="F616" s="32"/>
    </row>
    <row r="617" spans="6:6" x14ac:dyDescent="0.3">
      <c r="F617" s="32"/>
    </row>
    <row r="618" spans="6:6" x14ac:dyDescent="0.3">
      <c r="F618" s="32"/>
    </row>
    <row r="619" spans="6:6" x14ac:dyDescent="0.3">
      <c r="F619" s="32"/>
    </row>
    <row r="620" spans="6:6" x14ac:dyDescent="0.3">
      <c r="F620" s="32"/>
    </row>
    <row r="621" spans="6:6" x14ac:dyDescent="0.3">
      <c r="F621" s="32"/>
    </row>
    <row r="622" spans="6:6" x14ac:dyDescent="0.3">
      <c r="F622" s="32"/>
    </row>
    <row r="623" spans="6:6" x14ac:dyDescent="0.3">
      <c r="F623" s="32"/>
    </row>
    <row r="624" spans="6:6" x14ac:dyDescent="0.3">
      <c r="F624" s="32"/>
    </row>
    <row r="625" spans="6:6" x14ac:dyDescent="0.3">
      <c r="F625" s="32"/>
    </row>
    <row r="626" spans="6:6" x14ac:dyDescent="0.3">
      <c r="F626" s="32"/>
    </row>
    <row r="627" spans="6:6" x14ac:dyDescent="0.3">
      <c r="F627" s="32"/>
    </row>
    <row r="628" spans="6:6" x14ac:dyDescent="0.3">
      <c r="F628" s="32"/>
    </row>
    <row r="629" spans="6:6" x14ac:dyDescent="0.3">
      <c r="F629" s="32"/>
    </row>
    <row r="630" spans="6:6" x14ac:dyDescent="0.3">
      <c r="F630" s="32"/>
    </row>
    <row r="631" spans="6:6" x14ac:dyDescent="0.3">
      <c r="F631" s="32"/>
    </row>
    <row r="632" spans="6:6" x14ac:dyDescent="0.3">
      <c r="F632" s="32"/>
    </row>
    <row r="633" spans="6:6" x14ac:dyDescent="0.3">
      <c r="F633" s="32"/>
    </row>
    <row r="634" spans="6:6" x14ac:dyDescent="0.3">
      <c r="F634" s="32"/>
    </row>
    <row r="635" spans="6:6" x14ac:dyDescent="0.3">
      <c r="F635" s="32"/>
    </row>
    <row r="636" spans="6:6" x14ac:dyDescent="0.3">
      <c r="F636" s="32"/>
    </row>
    <row r="637" spans="6:6" x14ac:dyDescent="0.3">
      <c r="F637" s="32"/>
    </row>
    <row r="638" spans="6:6" x14ac:dyDescent="0.3">
      <c r="F638" s="32"/>
    </row>
    <row r="639" spans="6:6" x14ac:dyDescent="0.3">
      <c r="F639" s="32"/>
    </row>
    <row r="640" spans="6:6" x14ac:dyDescent="0.3">
      <c r="F640" s="32"/>
    </row>
    <row r="641" spans="6:6" x14ac:dyDescent="0.3">
      <c r="F641" s="32"/>
    </row>
    <row r="642" spans="6:6" x14ac:dyDescent="0.3">
      <c r="F642" s="32"/>
    </row>
    <row r="643" spans="6:6" x14ac:dyDescent="0.3">
      <c r="F643" s="32"/>
    </row>
    <row r="644" spans="6:6" x14ac:dyDescent="0.3">
      <c r="F644" s="32"/>
    </row>
    <row r="645" spans="6:6" x14ac:dyDescent="0.3">
      <c r="F645" s="32"/>
    </row>
    <row r="646" spans="6:6" x14ac:dyDescent="0.3">
      <c r="F646" s="32"/>
    </row>
    <row r="647" spans="6:6" x14ac:dyDescent="0.3">
      <c r="F647" s="32"/>
    </row>
    <row r="648" spans="6:6" x14ac:dyDescent="0.3">
      <c r="F648" s="32"/>
    </row>
    <row r="649" spans="6:6" x14ac:dyDescent="0.3">
      <c r="F649" s="32"/>
    </row>
    <row r="650" spans="6:6" x14ac:dyDescent="0.3">
      <c r="F650" s="32"/>
    </row>
    <row r="651" spans="6:6" x14ac:dyDescent="0.3">
      <c r="F651" s="32"/>
    </row>
    <row r="652" spans="6:6" x14ac:dyDescent="0.3">
      <c r="F652" s="32"/>
    </row>
    <row r="653" spans="6:6" x14ac:dyDescent="0.3">
      <c r="F653" s="32"/>
    </row>
    <row r="654" spans="6:6" x14ac:dyDescent="0.3">
      <c r="F654" s="32"/>
    </row>
    <row r="655" spans="6:6" x14ac:dyDescent="0.3">
      <c r="F655" s="32"/>
    </row>
    <row r="656" spans="6:6" x14ac:dyDescent="0.3">
      <c r="F656" s="32"/>
    </row>
    <row r="657" spans="6:6" x14ac:dyDescent="0.3">
      <c r="F657" s="32"/>
    </row>
    <row r="658" spans="6:6" x14ac:dyDescent="0.3">
      <c r="F658" s="32"/>
    </row>
    <row r="659" spans="6:6" x14ac:dyDescent="0.3">
      <c r="F659" s="32"/>
    </row>
    <row r="660" spans="6:6" x14ac:dyDescent="0.3">
      <c r="F660" s="32"/>
    </row>
    <row r="661" spans="6:6" x14ac:dyDescent="0.3">
      <c r="F661" s="32"/>
    </row>
    <row r="662" spans="6:6" x14ac:dyDescent="0.3">
      <c r="F662" s="32"/>
    </row>
    <row r="663" spans="6:6" x14ac:dyDescent="0.3">
      <c r="F663" s="32"/>
    </row>
    <row r="664" spans="6:6" x14ac:dyDescent="0.3">
      <c r="F664" s="32"/>
    </row>
    <row r="665" spans="6:6" x14ac:dyDescent="0.3">
      <c r="F665" s="32"/>
    </row>
    <row r="666" spans="6:6" x14ac:dyDescent="0.3">
      <c r="F666" s="32"/>
    </row>
    <row r="667" spans="6:6" x14ac:dyDescent="0.3">
      <c r="F667" s="32"/>
    </row>
    <row r="668" spans="6:6" x14ac:dyDescent="0.3">
      <c r="F668" s="32"/>
    </row>
    <row r="669" spans="6:6" x14ac:dyDescent="0.3">
      <c r="F669" s="32"/>
    </row>
    <row r="670" spans="6:6" x14ac:dyDescent="0.3">
      <c r="F670" s="32"/>
    </row>
    <row r="671" spans="6:6" x14ac:dyDescent="0.3">
      <c r="F671" s="32"/>
    </row>
    <row r="672" spans="6:6" x14ac:dyDescent="0.3">
      <c r="F672" s="32"/>
    </row>
    <row r="673" spans="6:6" x14ac:dyDescent="0.3">
      <c r="F673" s="32"/>
    </row>
    <row r="674" spans="6:6" x14ac:dyDescent="0.3">
      <c r="F674" s="32"/>
    </row>
    <row r="675" spans="6:6" x14ac:dyDescent="0.3">
      <c r="F675" s="32"/>
    </row>
    <row r="676" spans="6:6" x14ac:dyDescent="0.3">
      <c r="F676" s="32"/>
    </row>
    <row r="677" spans="6:6" x14ac:dyDescent="0.3">
      <c r="F677" s="32"/>
    </row>
    <row r="678" spans="6:6" x14ac:dyDescent="0.3">
      <c r="F678" s="32"/>
    </row>
    <row r="679" spans="6:6" x14ac:dyDescent="0.3">
      <c r="F679" s="32"/>
    </row>
    <row r="680" spans="6:6" x14ac:dyDescent="0.3">
      <c r="F680" s="32"/>
    </row>
    <row r="681" spans="6:6" x14ac:dyDescent="0.3">
      <c r="F681" s="32"/>
    </row>
    <row r="682" spans="6:6" x14ac:dyDescent="0.3">
      <c r="F682" s="32"/>
    </row>
    <row r="683" spans="6:6" x14ac:dyDescent="0.3">
      <c r="F683" s="32"/>
    </row>
    <row r="684" spans="6:6" x14ac:dyDescent="0.3">
      <c r="F684" s="32"/>
    </row>
    <row r="685" spans="6:6" x14ac:dyDescent="0.3">
      <c r="F685" s="32"/>
    </row>
    <row r="686" spans="6:6" x14ac:dyDescent="0.3">
      <c r="F686" s="32"/>
    </row>
    <row r="687" spans="6:6" x14ac:dyDescent="0.3">
      <c r="F687" s="32"/>
    </row>
    <row r="688" spans="6:6" x14ac:dyDescent="0.3">
      <c r="F688" s="32"/>
    </row>
    <row r="689" spans="6:6" x14ac:dyDescent="0.3">
      <c r="F689" s="32"/>
    </row>
    <row r="690" spans="6:6" x14ac:dyDescent="0.3">
      <c r="F690" s="32"/>
    </row>
    <row r="691" spans="6:6" x14ac:dyDescent="0.3">
      <c r="F691" s="32"/>
    </row>
    <row r="692" spans="6:6" x14ac:dyDescent="0.3">
      <c r="F692" s="32"/>
    </row>
    <row r="693" spans="6:6" x14ac:dyDescent="0.3">
      <c r="F693" s="32"/>
    </row>
    <row r="694" spans="6:6" x14ac:dyDescent="0.3">
      <c r="F694" s="32"/>
    </row>
    <row r="695" spans="6:6" x14ac:dyDescent="0.3">
      <c r="F695" s="32"/>
    </row>
    <row r="696" spans="6:6" x14ac:dyDescent="0.3">
      <c r="F696" s="32"/>
    </row>
    <row r="697" spans="6:6" x14ac:dyDescent="0.3">
      <c r="F697" s="32"/>
    </row>
    <row r="698" spans="6:6" x14ac:dyDescent="0.3">
      <c r="F698" s="32"/>
    </row>
    <row r="699" spans="6:6" x14ac:dyDescent="0.3">
      <c r="F699" s="32"/>
    </row>
    <row r="700" spans="6:6" x14ac:dyDescent="0.3">
      <c r="F700" s="32"/>
    </row>
    <row r="701" spans="6:6" x14ac:dyDescent="0.3">
      <c r="F701" s="32"/>
    </row>
    <row r="702" spans="6:6" x14ac:dyDescent="0.3">
      <c r="F702" s="32"/>
    </row>
    <row r="703" spans="6:6" x14ac:dyDescent="0.3">
      <c r="F703" s="32"/>
    </row>
    <row r="704" spans="6:6" x14ac:dyDescent="0.3">
      <c r="F704" s="32"/>
    </row>
    <row r="705" spans="6:6" x14ac:dyDescent="0.3">
      <c r="F705" s="32"/>
    </row>
    <row r="706" spans="6:6" x14ac:dyDescent="0.3">
      <c r="F706" s="32"/>
    </row>
    <row r="707" spans="6:6" x14ac:dyDescent="0.3">
      <c r="F707" s="32"/>
    </row>
    <row r="708" spans="6:6" x14ac:dyDescent="0.3">
      <c r="F708" s="32"/>
    </row>
    <row r="709" spans="6:6" x14ac:dyDescent="0.3">
      <c r="F709" s="32"/>
    </row>
    <row r="710" spans="6:6" x14ac:dyDescent="0.3">
      <c r="F710" s="32"/>
    </row>
    <row r="711" spans="6:6" x14ac:dyDescent="0.3">
      <c r="F711" s="32"/>
    </row>
    <row r="712" spans="6:6" x14ac:dyDescent="0.3">
      <c r="F712" s="32"/>
    </row>
    <row r="713" spans="6:6" x14ac:dyDescent="0.3">
      <c r="F713" s="32"/>
    </row>
    <row r="714" spans="6:6" x14ac:dyDescent="0.3">
      <c r="F714" s="32"/>
    </row>
    <row r="715" spans="6:6" x14ac:dyDescent="0.3">
      <c r="F715" s="32"/>
    </row>
    <row r="716" spans="6:6" x14ac:dyDescent="0.3">
      <c r="F716" s="32"/>
    </row>
    <row r="717" spans="6:6" x14ac:dyDescent="0.3">
      <c r="F717" s="32"/>
    </row>
    <row r="718" spans="6:6" x14ac:dyDescent="0.3">
      <c r="F718" s="32"/>
    </row>
    <row r="719" spans="6:6" x14ac:dyDescent="0.3">
      <c r="F719" s="32"/>
    </row>
    <row r="720" spans="6:6" x14ac:dyDescent="0.3">
      <c r="F720" s="32"/>
    </row>
    <row r="721" spans="6:6" x14ac:dyDescent="0.3">
      <c r="F721" s="32"/>
    </row>
    <row r="722" spans="6:6" x14ac:dyDescent="0.3">
      <c r="F722" s="32"/>
    </row>
    <row r="723" spans="6:6" x14ac:dyDescent="0.3">
      <c r="F723" s="32"/>
    </row>
    <row r="724" spans="6:6" x14ac:dyDescent="0.3">
      <c r="F724" s="32"/>
    </row>
    <row r="725" spans="6:6" x14ac:dyDescent="0.3">
      <c r="F725" s="32"/>
    </row>
    <row r="726" spans="6:6" x14ac:dyDescent="0.3">
      <c r="F726" s="32"/>
    </row>
    <row r="727" spans="6:6" x14ac:dyDescent="0.3">
      <c r="F727" s="32"/>
    </row>
    <row r="728" spans="6:6" x14ac:dyDescent="0.3">
      <c r="F728" s="32"/>
    </row>
    <row r="729" spans="6:6" x14ac:dyDescent="0.3">
      <c r="F729" s="32"/>
    </row>
    <row r="730" spans="6:6" x14ac:dyDescent="0.3">
      <c r="F730" s="32"/>
    </row>
    <row r="731" spans="6:6" x14ac:dyDescent="0.3">
      <c r="F731" s="32"/>
    </row>
    <row r="732" spans="6:6" x14ac:dyDescent="0.3">
      <c r="F732" s="32"/>
    </row>
    <row r="733" spans="6:6" x14ac:dyDescent="0.3">
      <c r="F733" s="32"/>
    </row>
    <row r="734" spans="6:6" x14ac:dyDescent="0.3">
      <c r="F734" s="32"/>
    </row>
    <row r="735" spans="6:6" x14ac:dyDescent="0.3">
      <c r="F735" s="32"/>
    </row>
    <row r="736" spans="6:6" x14ac:dyDescent="0.3">
      <c r="F736" s="32"/>
    </row>
    <row r="737" spans="6:6" x14ac:dyDescent="0.3">
      <c r="F737" s="32"/>
    </row>
    <row r="738" spans="6:6" x14ac:dyDescent="0.3">
      <c r="F738" s="32"/>
    </row>
    <row r="739" spans="6:6" x14ac:dyDescent="0.3">
      <c r="F739" s="32"/>
    </row>
    <row r="740" spans="6:6" x14ac:dyDescent="0.3">
      <c r="F740" s="32"/>
    </row>
    <row r="741" spans="6:6" x14ac:dyDescent="0.3">
      <c r="F741" s="32"/>
    </row>
    <row r="742" spans="6:6" x14ac:dyDescent="0.3">
      <c r="F742" s="32"/>
    </row>
    <row r="743" spans="6:6" x14ac:dyDescent="0.3">
      <c r="F743" s="32"/>
    </row>
    <row r="744" spans="6:6" x14ac:dyDescent="0.3">
      <c r="F744" s="32"/>
    </row>
    <row r="745" spans="6:6" x14ac:dyDescent="0.3">
      <c r="F745" s="32"/>
    </row>
    <row r="746" spans="6:6" x14ac:dyDescent="0.3">
      <c r="F746" s="32"/>
    </row>
    <row r="747" spans="6:6" x14ac:dyDescent="0.3">
      <c r="F747" s="32"/>
    </row>
    <row r="748" spans="6:6" x14ac:dyDescent="0.3">
      <c r="F748" s="32"/>
    </row>
    <row r="749" spans="6:6" x14ac:dyDescent="0.3">
      <c r="F749" s="32"/>
    </row>
    <row r="750" spans="6:6" x14ac:dyDescent="0.3">
      <c r="F750" s="32"/>
    </row>
    <row r="751" spans="6:6" x14ac:dyDescent="0.3">
      <c r="F751" s="32"/>
    </row>
    <row r="752" spans="6:6" x14ac:dyDescent="0.3">
      <c r="F752" s="32"/>
    </row>
    <row r="753" spans="6:6" x14ac:dyDescent="0.3">
      <c r="F753" s="32"/>
    </row>
    <row r="754" spans="6:6" x14ac:dyDescent="0.3">
      <c r="F754" s="32"/>
    </row>
    <row r="755" spans="6:6" x14ac:dyDescent="0.3">
      <c r="F755" s="32"/>
    </row>
    <row r="756" spans="6:6" x14ac:dyDescent="0.3">
      <c r="F756" s="32"/>
    </row>
    <row r="757" spans="6:6" x14ac:dyDescent="0.3">
      <c r="F757" s="32"/>
    </row>
    <row r="758" spans="6:6" x14ac:dyDescent="0.3">
      <c r="F758" s="32"/>
    </row>
    <row r="759" spans="6:6" x14ac:dyDescent="0.3">
      <c r="F759" s="32"/>
    </row>
    <row r="760" spans="6:6" x14ac:dyDescent="0.3">
      <c r="F760" s="32"/>
    </row>
    <row r="761" spans="6:6" x14ac:dyDescent="0.3">
      <c r="F761" s="32"/>
    </row>
    <row r="762" spans="6:6" x14ac:dyDescent="0.3">
      <c r="F762" s="32"/>
    </row>
    <row r="763" spans="6:6" x14ac:dyDescent="0.3">
      <c r="F763" s="32"/>
    </row>
    <row r="764" spans="6:6" x14ac:dyDescent="0.3">
      <c r="F764" s="32"/>
    </row>
    <row r="765" spans="6:6" x14ac:dyDescent="0.3">
      <c r="F765" s="32"/>
    </row>
    <row r="766" spans="6:6" x14ac:dyDescent="0.3">
      <c r="F766" s="32"/>
    </row>
    <row r="767" spans="6:6" x14ac:dyDescent="0.3">
      <c r="F767" s="32"/>
    </row>
    <row r="768" spans="6:6" x14ac:dyDescent="0.3">
      <c r="F768" s="32"/>
    </row>
    <row r="769" spans="6:6" x14ac:dyDescent="0.3">
      <c r="F769" s="32"/>
    </row>
    <row r="770" spans="6:6" x14ac:dyDescent="0.3">
      <c r="F770" s="32"/>
    </row>
    <row r="771" spans="6:6" x14ac:dyDescent="0.3">
      <c r="F771" s="32"/>
    </row>
    <row r="772" spans="6:6" x14ac:dyDescent="0.3">
      <c r="F772" s="32"/>
    </row>
    <row r="773" spans="6:6" x14ac:dyDescent="0.3">
      <c r="F773" s="32"/>
    </row>
    <row r="774" spans="6:6" x14ac:dyDescent="0.3">
      <c r="F774" s="32"/>
    </row>
    <row r="775" spans="6:6" x14ac:dyDescent="0.3">
      <c r="F775" s="32"/>
    </row>
    <row r="776" spans="6:6" x14ac:dyDescent="0.3">
      <c r="F776" s="32"/>
    </row>
    <row r="777" spans="6:6" x14ac:dyDescent="0.3">
      <c r="F777" s="32"/>
    </row>
    <row r="778" spans="6:6" x14ac:dyDescent="0.3">
      <c r="F778" s="32"/>
    </row>
    <row r="779" spans="6:6" x14ac:dyDescent="0.3">
      <c r="F779" s="32"/>
    </row>
    <row r="780" spans="6:6" x14ac:dyDescent="0.3">
      <c r="F780" s="32"/>
    </row>
    <row r="781" spans="6:6" x14ac:dyDescent="0.3">
      <c r="F781" s="32"/>
    </row>
    <row r="782" spans="6:6" x14ac:dyDescent="0.3">
      <c r="F782" s="32"/>
    </row>
    <row r="783" spans="6:6" x14ac:dyDescent="0.3">
      <c r="F783" s="32"/>
    </row>
    <row r="784" spans="6:6" x14ac:dyDescent="0.3">
      <c r="F784" s="32"/>
    </row>
    <row r="785" spans="6:6" x14ac:dyDescent="0.3">
      <c r="F785" s="32"/>
    </row>
    <row r="786" spans="6:6" x14ac:dyDescent="0.3">
      <c r="F786" s="32"/>
    </row>
    <row r="787" spans="6:6" x14ac:dyDescent="0.3">
      <c r="F787" s="32"/>
    </row>
    <row r="788" spans="6:6" x14ac:dyDescent="0.3">
      <c r="F788" s="32"/>
    </row>
    <row r="789" spans="6:6" x14ac:dyDescent="0.3">
      <c r="F789" s="32"/>
    </row>
    <row r="790" spans="6:6" x14ac:dyDescent="0.3">
      <c r="F790" s="32"/>
    </row>
    <row r="791" spans="6:6" x14ac:dyDescent="0.3">
      <c r="F791" s="32"/>
    </row>
    <row r="792" spans="6:6" x14ac:dyDescent="0.3">
      <c r="F792" s="32"/>
    </row>
    <row r="793" spans="6:6" x14ac:dyDescent="0.3">
      <c r="F793" s="32"/>
    </row>
    <row r="794" spans="6:6" x14ac:dyDescent="0.3">
      <c r="F794" s="32"/>
    </row>
    <row r="795" spans="6:6" x14ac:dyDescent="0.3">
      <c r="F795" s="32"/>
    </row>
    <row r="796" spans="6:6" x14ac:dyDescent="0.3">
      <c r="F796" s="32"/>
    </row>
    <row r="797" spans="6:6" x14ac:dyDescent="0.3">
      <c r="F797" s="32"/>
    </row>
    <row r="798" spans="6:6" x14ac:dyDescent="0.3">
      <c r="F798" s="32"/>
    </row>
    <row r="799" spans="6:6" x14ac:dyDescent="0.3">
      <c r="F799" s="32"/>
    </row>
    <row r="800" spans="6:6" x14ac:dyDescent="0.3">
      <c r="F800" s="32"/>
    </row>
    <row r="801" spans="6:6" x14ac:dyDescent="0.3">
      <c r="F801" s="32"/>
    </row>
    <row r="802" spans="6:6" x14ac:dyDescent="0.3">
      <c r="F802" s="32"/>
    </row>
    <row r="803" spans="6:6" x14ac:dyDescent="0.3">
      <c r="F803" s="32"/>
    </row>
    <row r="804" spans="6:6" x14ac:dyDescent="0.3">
      <c r="F804" s="32"/>
    </row>
    <row r="805" spans="6:6" x14ac:dyDescent="0.3">
      <c r="F805" s="32"/>
    </row>
    <row r="806" spans="6:6" x14ac:dyDescent="0.3">
      <c r="F806" s="32"/>
    </row>
    <row r="807" spans="6:6" x14ac:dyDescent="0.3">
      <c r="F807" s="32"/>
    </row>
    <row r="808" spans="6:6" x14ac:dyDescent="0.3">
      <c r="F808" s="32"/>
    </row>
    <row r="809" spans="6:6" x14ac:dyDescent="0.3">
      <c r="F809" s="32"/>
    </row>
    <row r="810" spans="6:6" x14ac:dyDescent="0.3">
      <c r="F810" s="32"/>
    </row>
    <row r="811" spans="6:6" x14ac:dyDescent="0.3">
      <c r="F811" s="32"/>
    </row>
    <row r="812" spans="6:6" x14ac:dyDescent="0.3">
      <c r="F812" s="32"/>
    </row>
    <row r="813" spans="6:6" x14ac:dyDescent="0.3">
      <c r="F813" s="32"/>
    </row>
    <row r="814" spans="6:6" x14ac:dyDescent="0.3">
      <c r="F814" s="32"/>
    </row>
    <row r="815" spans="6:6" x14ac:dyDescent="0.3">
      <c r="F815" s="32"/>
    </row>
    <row r="816" spans="6:6" x14ac:dyDescent="0.3">
      <c r="F816" s="32"/>
    </row>
    <row r="817" spans="6:6" x14ac:dyDescent="0.3">
      <c r="F817" s="32"/>
    </row>
    <row r="818" spans="6:6" x14ac:dyDescent="0.3">
      <c r="F818" s="32"/>
    </row>
    <row r="819" spans="6:6" x14ac:dyDescent="0.3">
      <c r="F819" s="32"/>
    </row>
    <row r="820" spans="6:6" x14ac:dyDescent="0.3">
      <c r="F820" s="32"/>
    </row>
    <row r="821" spans="6:6" x14ac:dyDescent="0.3">
      <c r="F821" s="32"/>
    </row>
    <row r="822" spans="6:6" x14ac:dyDescent="0.3">
      <c r="F822" s="32"/>
    </row>
    <row r="823" spans="6:6" x14ac:dyDescent="0.3">
      <c r="F823" s="32"/>
    </row>
    <row r="824" spans="6:6" x14ac:dyDescent="0.3">
      <c r="F824" s="32"/>
    </row>
    <row r="825" spans="6:6" x14ac:dyDescent="0.3">
      <c r="F825" s="32"/>
    </row>
    <row r="826" spans="6:6" x14ac:dyDescent="0.3">
      <c r="F826" s="32"/>
    </row>
    <row r="827" spans="6:6" x14ac:dyDescent="0.3">
      <c r="F827" s="32"/>
    </row>
    <row r="828" spans="6:6" x14ac:dyDescent="0.3">
      <c r="F828" s="32"/>
    </row>
    <row r="829" spans="6:6" x14ac:dyDescent="0.3">
      <c r="F829" s="32"/>
    </row>
    <row r="830" spans="6:6" x14ac:dyDescent="0.3">
      <c r="F830" s="32"/>
    </row>
    <row r="831" spans="6:6" x14ac:dyDescent="0.3">
      <c r="F831" s="32"/>
    </row>
    <row r="832" spans="6:6" x14ac:dyDescent="0.3">
      <c r="F832" s="32"/>
    </row>
    <row r="833" spans="6:6" x14ac:dyDescent="0.3">
      <c r="F833" s="32"/>
    </row>
    <row r="834" spans="6:6" x14ac:dyDescent="0.3">
      <c r="F834" s="32"/>
    </row>
    <row r="835" spans="6:6" x14ac:dyDescent="0.3">
      <c r="F835" s="32"/>
    </row>
    <row r="836" spans="6:6" x14ac:dyDescent="0.3">
      <c r="F836" s="32"/>
    </row>
    <row r="837" spans="6:6" x14ac:dyDescent="0.3">
      <c r="F837" s="32"/>
    </row>
    <row r="838" spans="6:6" x14ac:dyDescent="0.3">
      <c r="F838" s="32"/>
    </row>
    <row r="839" spans="6:6" x14ac:dyDescent="0.3">
      <c r="F839" s="32"/>
    </row>
    <row r="840" spans="6:6" x14ac:dyDescent="0.3">
      <c r="F840" s="32"/>
    </row>
    <row r="841" spans="6:6" x14ac:dyDescent="0.3">
      <c r="F841" s="32"/>
    </row>
    <row r="842" spans="6:6" x14ac:dyDescent="0.3">
      <c r="F842" s="32"/>
    </row>
    <row r="843" spans="6:6" x14ac:dyDescent="0.3">
      <c r="F843" s="32"/>
    </row>
    <row r="844" spans="6:6" x14ac:dyDescent="0.3">
      <c r="F844" s="32"/>
    </row>
    <row r="845" spans="6:6" x14ac:dyDescent="0.3">
      <c r="F845" s="32"/>
    </row>
    <row r="846" spans="6:6" x14ac:dyDescent="0.3">
      <c r="F846" s="32"/>
    </row>
    <row r="847" spans="6:6" x14ac:dyDescent="0.3">
      <c r="F847" s="32"/>
    </row>
    <row r="848" spans="6:6" x14ac:dyDescent="0.3">
      <c r="F848" s="32"/>
    </row>
    <row r="849" spans="6:6" x14ac:dyDescent="0.3">
      <c r="F849" s="32"/>
    </row>
    <row r="850" spans="6:6" x14ac:dyDescent="0.3">
      <c r="F850" s="32"/>
    </row>
    <row r="851" spans="6:6" x14ac:dyDescent="0.3">
      <c r="F851" s="32"/>
    </row>
    <row r="852" spans="6:6" x14ac:dyDescent="0.3">
      <c r="F852" s="32"/>
    </row>
    <row r="853" spans="6:6" x14ac:dyDescent="0.3">
      <c r="F853" s="32"/>
    </row>
    <row r="854" spans="6:6" x14ac:dyDescent="0.3">
      <c r="F854" s="32"/>
    </row>
    <row r="855" spans="6:6" x14ac:dyDescent="0.3">
      <c r="F855" s="32"/>
    </row>
    <row r="856" spans="6:6" x14ac:dyDescent="0.3">
      <c r="F856" s="32"/>
    </row>
    <row r="857" spans="6:6" x14ac:dyDescent="0.3">
      <c r="F857" s="32"/>
    </row>
    <row r="858" spans="6:6" x14ac:dyDescent="0.3">
      <c r="F858" s="32"/>
    </row>
    <row r="859" spans="6:6" x14ac:dyDescent="0.3">
      <c r="F859" s="32"/>
    </row>
    <row r="860" spans="6:6" x14ac:dyDescent="0.3">
      <c r="F860" s="32"/>
    </row>
    <row r="861" spans="6:6" x14ac:dyDescent="0.3">
      <c r="F861" s="32"/>
    </row>
    <row r="862" spans="6:6" x14ac:dyDescent="0.3">
      <c r="F862" s="32"/>
    </row>
    <row r="863" spans="6:6" x14ac:dyDescent="0.3">
      <c r="F863" s="32"/>
    </row>
    <row r="864" spans="6:6" x14ac:dyDescent="0.3">
      <c r="F864" s="32"/>
    </row>
    <row r="865" spans="6:6" x14ac:dyDescent="0.3">
      <c r="F865" s="32"/>
    </row>
    <row r="866" spans="6:6" x14ac:dyDescent="0.3">
      <c r="F866" s="32"/>
    </row>
    <row r="867" spans="6:6" x14ac:dyDescent="0.3">
      <c r="F867" s="32"/>
    </row>
    <row r="868" spans="6:6" x14ac:dyDescent="0.3">
      <c r="F868" s="32"/>
    </row>
    <row r="869" spans="6:6" x14ac:dyDescent="0.3">
      <c r="F869" s="32"/>
    </row>
    <row r="870" spans="6:6" x14ac:dyDescent="0.3">
      <c r="F870" s="32"/>
    </row>
    <row r="871" spans="6:6" x14ac:dyDescent="0.3">
      <c r="F871" s="32"/>
    </row>
    <row r="872" spans="6:6" x14ac:dyDescent="0.3">
      <c r="F872" s="32"/>
    </row>
    <row r="873" spans="6:6" x14ac:dyDescent="0.3">
      <c r="F873" s="32"/>
    </row>
    <row r="874" spans="6:6" x14ac:dyDescent="0.3">
      <c r="F874" s="32"/>
    </row>
    <row r="875" spans="6:6" x14ac:dyDescent="0.3">
      <c r="F875" s="32"/>
    </row>
    <row r="876" spans="6:6" x14ac:dyDescent="0.3">
      <c r="F876" s="32"/>
    </row>
    <row r="877" spans="6:6" x14ac:dyDescent="0.3">
      <c r="F877" s="32"/>
    </row>
    <row r="878" spans="6:6" x14ac:dyDescent="0.3">
      <c r="F878" s="32"/>
    </row>
    <row r="879" spans="6:6" x14ac:dyDescent="0.3">
      <c r="F879" s="32"/>
    </row>
    <row r="880" spans="6:6" x14ac:dyDescent="0.3">
      <c r="F880" s="32"/>
    </row>
    <row r="881" spans="6:6" x14ac:dyDescent="0.3">
      <c r="F881" s="32"/>
    </row>
    <row r="882" spans="6:6" x14ac:dyDescent="0.3">
      <c r="F882" s="32"/>
    </row>
    <row r="883" spans="6:6" x14ac:dyDescent="0.3">
      <c r="F883" s="32"/>
    </row>
    <row r="884" spans="6:6" x14ac:dyDescent="0.3">
      <c r="F884" s="32"/>
    </row>
    <row r="885" spans="6:6" x14ac:dyDescent="0.3">
      <c r="F885" s="32"/>
    </row>
    <row r="886" spans="6:6" x14ac:dyDescent="0.3">
      <c r="F886" s="32"/>
    </row>
    <row r="887" spans="6:6" x14ac:dyDescent="0.3">
      <c r="F887" s="32"/>
    </row>
    <row r="888" spans="6:6" x14ac:dyDescent="0.3">
      <c r="F888" s="32"/>
    </row>
    <row r="889" spans="6:6" x14ac:dyDescent="0.3">
      <c r="F889" s="32"/>
    </row>
    <row r="890" spans="6:6" x14ac:dyDescent="0.3">
      <c r="F890" s="32"/>
    </row>
    <row r="891" spans="6:6" x14ac:dyDescent="0.3">
      <c r="F891" s="32"/>
    </row>
    <row r="892" spans="6:6" x14ac:dyDescent="0.3">
      <c r="F892" s="32"/>
    </row>
    <row r="893" spans="6:6" x14ac:dyDescent="0.3">
      <c r="F893" s="32"/>
    </row>
    <row r="894" spans="6:6" x14ac:dyDescent="0.3">
      <c r="F894" s="32"/>
    </row>
    <row r="895" spans="6:6" x14ac:dyDescent="0.3">
      <c r="F895" s="32"/>
    </row>
    <row r="896" spans="6:6" x14ac:dyDescent="0.3">
      <c r="F896" s="32"/>
    </row>
    <row r="897" spans="6:6" x14ac:dyDescent="0.3">
      <c r="F897" s="32"/>
    </row>
    <row r="898" spans="6:6" x14ac:dyDescent="0.3">
      <c r="F898" s="32"/>
    </row>
    <row r="899" spans="6:6" x14ac:dyDescent="0.3">
      <c r="F899" s="32"/>
    </row>
    <row r="900" spans="6:6" x14ac:dyDescent="0.3">
      <c r="F900" s="32"/>
    </row>
    <row r="901" spans="6:6" x14ac:dyDescent="0.3">
      <c r="F901" s="32"/>
    </row>
    <row r="902" spans="6:6" x14ac:dyDescent="0.3">
      <c r="F902" s="32"/>
    </row>
    <row r="903" spans="6:6" x14ac:dyDescent="0.3">
      <c r="F903" s="32"/>
    </row>
    <row r="904" spans="6:6" x14ac:dyDescent="0.3">
      <c r="F904" s="32"/>
    </row>
    <row r="905" spans="6:6" x14ac:dyDescent="0.3">
      <c r="F905" s="32"/>
    </row>
    <row r="906" spans="6:6" x14ac:dyDescent="0.3">
      <c r="F906" s="32"/>
    </row>
    <row r="907" spans="6:6" x14ac:dyDescent="0.3">
      <c r="F907" s="32"/>
    </row>
    <row r="908" spans="6:6" x14ac:dyDescent="0.3">
      <c r="F908" s="32"/>
    </row>
    <row r="909" spans="6:6" x14ac:dyDescent="0.3">
      <c r="F909" s="32"/>
    </row>
    <row r="910" spans="6:6" x14ac:dyDescent="0.3">
      <c r="F910" s="32"/>
    </row>
    <row r="911" spans="6:6" x14ac:dyDescent="0.3">
      <c r="F911" s="32"/>
    </row>
    <row r="912" spans="6:6" x14ac:dyDescent="0.3">
      <c r="F912" s="32"/>
    </row>
    <row r="913" spans="6:6" x14ac:dyDescent="0.3">
      <c r="F913" s="32"/>
    </row>
    <row r="914" spans="6:6" x14ac:dyDescent="0.3">
      <c r="F914" s="32"/>
    </row>
    <row r="915" spans="6:6" x14ac:dyDescent="0.3">
      <c r="F915" s="32"/>
    </row>
    <row r="916" spans="6:6" x14ac:dyDescent="0.3">
      <c r="F916" s="32"/>
    </row>
    <row r="917" spans="6:6" x14ac:dyDescent="0.3">
      <c r="F917" s="32"/>
    </row>
    <row r="918" spans="6:6" x14ac:dyDescent="0.3">
      <c r="F918" s="32"/>
    </row>
    <row r="919" spans="6:6" x14ac:dyDescent="0.3">
      <c r="F919" s="32"/>
    </row>
    <row r="920" spans="6:6" x14ac:dyDescent="0.3">
      <c r="F920" s="32"/>
    </row>
    <row r="921" spans="6:6" x14ac:dyDescent="0.3">
      <c r="F921" s="32"/>
    </row>
    <row r="922" spans="6:6" x14ac:dyDescent="0.3">
      <c r="F922" s="32"/>
    </row>
    <row r="923" spans="6:6" x14ac:dyDescent="0.3">
      <c r="F923" s="32"/>
    </row>
    <row r="924" spans="6:6" x14ac:dyDescent="0.3">
      <c r="F924" s="32"/>
    </row>
    <row r="925" spans="6:6" x14ac:dyDescent="0.3">
      <c r="F925" s="32"/>
    </row>
    <row r="926" spans="6:6" x14ac:dyDescent="0.3">
      <c r="F926" s="32"/>
    </row>
    <row r="927" spans="6:6" x14ac:dyDescent="0.3">
      <c r="F927" s="32"/>
    </row>
    <row r="928" spans="6:6" x14ac:dyDescent="0.3">
      <c r="F928" s="32"/>
    </row>
    <row r="929" spans="6:6" x14ac:dyDescent="0.3">
      <c r="F929" s="32"/>
    </row>
    <row r="930" spans="6:6" x14ac:dyDescent="0.3">
      <c r="F930" s="32"/>
    </row>
    <row r="931" spans="6:6" x14ac:dyDescent="0.3">
      <c r="F931" s="32"/>
    </row>
    <row r="932" spans="6:6" x14ac:dyDescent="0.3">
      <c r="F932" s="32"/>
    </row>
    <row r="933" spans="6:6" x14ac:dyDescent="0.3">
      <c r="F933" s="32"/>
    </row>
    <row r="934" spans="6:6" x14ac:dyDescent="0.3">
      <c r="F934" s="32"/>
    </row>
    <row r="935" spans="6:6" x14ac:dyDescent="0.3">
      <c r="F935" s="32"/>
    </row>
    <row r="936" spans="6:6" x14ac:dyDescent="0.3">
      <c r="F936" s="32"/>
    </row>
    <row r="937" spans="6:6" x14ac:dyDescent="0.3">
      <c r="F937" s="32"/>
    </row>
    <row r="938" spans="6:6" x14ac:dyDescent="0.3">
      <c r="F938" s="32"/>
    </row>
    <row r="939" spans="6:6" x14ac:dyDescent="0.3">
      <c r="F939" s="32"/>
    </row>
    <row r="940" spans="6:6" x14ac:dyDescent="0.3">
      <c r="F940" s="32"/>
    </row>
    <row r="941" spans="6:6" x14ac:dyDescent="0.3">
      <c r="F941" s="32"/>
    </row>
    <row r="942" spans="6:6" x14ac:dyDescent="0.3">
      <c r="F942" s="32"/>
    </row>
    <row r="943" spans="6:6" x14ac:dyDescent="0.3">
      <c r="F943" s="32"/>
    </row>
    <row r="944" spans="6:6" x14ac:dyDescent="0.3">
      <c r="F944" s="32"/>
    </row>
    <row r="945" spans="6:6" x14ac:dyDescent="0.3">
      <c r="F945" s="32"/>
    </row>
    <row r="946" spans="6:6" x14ac:dyDescent="0.3">
      <c r="F946" s="32"/>
    </row>
    <row r="947" spans="6:6" x14ac:dyDescent="0.3">
      <c r="F947" s="32"/>
    </row>
    <row r="948" spans="6:6" x14ac:dyDescent="0.3">
      <c r="F948" s="32"/>
    </row>
    <row r="949" spans="6:6" x14ac:dyDescent="0.3">
      <c r="F949" s="32"/>
    </row>
    <row r="950" spans="6:6" x14ac:dyDescent="0.3">
      <c r="F950" s="32"/>
    </row>
    <row r="951" spans="6:6" x14ac:dyDescent="0.3">
      <c r="F951" s="32"/>
    </row>
    <row r="952" spans="6:6" x14ac:dyDescent="0.3">
      <c r="F952" s="32"/>
    </row>
    <row r="953" spans="6:6" x14ac:dyDescent="0.3">
      <c r="F953" s="32"/>
    </row>
    <row r="954" spans="6:6" x14ac:dyDescent="0.3">
      <c r="F954" s="32"/>
    </row>
    <row r="955" spans="6:6" x14ac:dyDescent="0.3">
      <c r="F955" s="32"/>
    </row>
    <row r="956" spans="6:6" x14ac:dyDescent="0.3">
      <c r="F956" s="32"/>
    </row>
    <row r="957" spans="6:6" x14ac:dyDescent="0.3">
      <c r="F957" s="32"/>
    </row>
    <row r="958" spans="6:6" x14ac:dyDescent="0.3">
      <c r="F958" s="32"/>
    </row>
    <row r="959" spans="6:6" x14ac:dyDescent="0.3">
      <c r="F959" s="32"/>
    </row>
    <row r="960" spans="6:6" x14ac:dyDescent="0.3">
      <c r="F960" s="32"/>
    </row>
    <row r="961" spans="6:6" x14ac:dyDescent="0.3">
      <c r="F961" s="32"/>
    </row>
    <row r="962" spans="6:6" x14ac:dyDescent="0.3">
      <c r="F962" s="32"/>
    </row>
    <row r="963" spans="6:6" x14ac:dyDescent="0.3">
      <c r="F963" s="32"/>
    </row>
    <row r="964" spans="6:6" x14ac:dyDescent="0.3">
      <c r="F964" s="32"/>
    </row>
    <row r="965" spans="6:6" x14ac:dyDescent="0.3">
      <c r="F965" s="32"/>
    </row>
    <row r="966" spans="6:6" x14ac:dyDescent="0.3">
      <c r="F966" s="32"/>
    </row>
    <row r="967" spans="6:6" x14ac:dyDescent="0.3">
      <c r="F967" s="32"/>
    </row>
    <row r="968" spans="6:6" x14ac:dyDescent="0.3">
      <c r="F968" s="32"/>
    </row>
    <row r="969" spans="6:6" x14ac:dyDescent="0.3">
      <c r="F969" s="32"/>
    </row>
    <row r="970" spans="6:6" x14ac:dyDescent="0.3">
      <c r="F970" s="32"/>
    </row>
    <row r="971" spans="6:6" x14ac:dyDescent="0.3">
      <c r="F971" s="32"/>
    </row>
    <row r="972" spans="6:6" x14ac:dyDescent="0.3">
      <c r="F972" s="32"/>
    </row>
    <row r="973" spans="6:6" x14ac:dyDescent="0.3">
      <c r="F973" s="32"/>
    </row>
    <row r="974" spans="6:6" x14ac:dyDescent="0.3">
      <c r="F974" s="32"/>
    </row>
    <row r="975" spans="6:6" x14ac:dyDescent="0.3">
      <c r="F975" s="32"/>
    </row>
    <row r="976" spans="6:6" x14ac:dyDescent="0.3">
      <c r="F976" s="32"/>
    </row>
    <row r="977" spans="6:6" x14ac:dyDescent="0.3">
      <c r="F977" s="32"/>
    </row>
    <row r="978" spans="6:6" x14ac:dyDescent="0.3">
      <c r="F978" s="32"/>
    </row>
    <row r="979" spans="6:6" x14ac:dyDescent="0.3">
      <c r="F979" s="32"/>
    </row>
    <row r="980" spans="6:6" x14ac:dyDescent="0.3">
      <c r="F980" s="32"/>
    </row>
    <row r="981" spans="6:6" x14ac:dyDescent="0.3">
      <c r="F981" s="32"/>
    </row>
    <row r="982" spans="6:6" x14ac:dyDescent="0.3">
      <c r="F982" s="32"/>
    </row>
    <row r="983" spans="6:6" x14ac:dyDescent="0.3">
      <c r="F983" s="32"/>
    </row>
    <row r="984" spans="6:6" x14ac:dyDescent="0.3">
      <c r="F984" s="32"/>
    </row>
    <row r="985" spans="6:6" x14ac:dyDescent="0.3">
      <c r="F985" s="32"/>
    </row>
    <row r="986" spans="6:6" x14ac:dyDescent="0.3">
      <c r="F986" s="32"/>
    </row>
    <row r="987" spans="6:6" x14ac:dyDescent="0.3">
      <c r="F987" s="32"/>
    </row>
    <row r="988" spans="6:6" x14ac:dyDescent="0.3">
      <c r="F988" s="32"/>
    </row>
    <row r="989" spans="6:6" x14ac:dyDescent="0.3">
      <c r="F989" s="32"/>
    </row>
    <row r="990" spans="6:6" x14ac:dyDescent="0.3">
      <c r="F990" s="32"/>
    </row>
    <row r="991" spans="6:6" x14ac:dyDescent="0.3">
      <c r="F991" s="32"/>
    </row>
    <row r="992" spans="6:6" x14ac:dyDescent="0.3">
      <c r="F992" s="32"/>
    </row>
    <row r="993" spans="6:6" x14ac:dyDescent="0.3">
      <c r="F993" s="32"/>
    </row>
    <row r="994" spans="6:6" x14ac:dyDescent="0.3">
      <c r="F994" s="32"/>
    </row>
    <row r="995" spans="6:6" x14ac:dyDescent="0.3">
      <c r="F995" s="32"/>
    </row>
    <row r="996" spans="6:6" x14ac:dyDescent="0.3">
      <c r="F996" s="32"/>
    </row>
    <row r="997" spans="6:6" x14ac:dyDescent="0.3">
      <c r="F997" s="32"/>
    </row>
    <row r="998" spans="6:6" x14ac:dyDescent="0.3">
      <c r="F998" s="32"/>
    </row>
    <row r="999" spans="6:6" x14ac:dyDescent="0.3">
      <c r="F999" s="32"/>
    </row>
    <row r="1000" spans="6:6" x14ac:dyDescent="0.3">
      <c r="F1000" s="32"/>
    </row>
    <row r="1001" spans="6:6" x14ac:dyDescent="0.3">
      <c r="F1001" s="32"/>
    </row>
    <row r="1002" spans="6:6" x14ac:dyDescent="0.3">
      <c r="F1002" s="32"/>
    </row>
    <row r="1003" spans="6:6" x14ac:dyDescent="0.3">
      <c r="F1003" s="32"/>
    </row>
    <row r="1004" spans="6:6" x14ac:dyDescent="0.3">
      <c r="F1004" s="32"/>
    </row>
    <row r="1005" spans="6:6" x14ac:dyDescent="0.3">
      <c r="F1005" s="32"/>
    </row>
    <row r="1006" spans="6:6" x14ac:dyDescent="0.3">
      <c r="F1006" s="32"/>
    </row>
    <row r="1007" spans="6:6" x14ac:dyDescent="0.3">
      <c r="F1007" s="32"/>
    </row>
    <row r="1008" spans="6:6" x14ac:dyDescent="0.3">
      <c r="F1008" s="32"/>
    </row>
    <row r="1009" spans="6:6" x14ac:dyDescent="0.3">
      <c r="F1009" s="32"/>
    </row>
    <row r="1010" spans="6:6" x14ac:dyDescent="0.3">
      <c r="F1010" s="32"/>
    </row>
    <row r="1011" spans="6:6" x14ac:dyDescent="0.3">
      <c r="F1011" s="32"/>
    </row>
    <row r="1012" spans="6:6" x14ac:dyDescent="0.3">
      <c r="F1012" s="32"/>
    </row>
    <row r="1013" spans="6:6" x14ac:dyDescent="0.3">
      <c r="F1013" s="32"/>
    </row>
    <row r="1014" spans="6:6" x14ac:dyDescent="0.3">
      <c r="F1014" s="32"/>
    </row>
    <row r="1015" spans="6:6" x14ac:dyDescent="0.3">
      <c r="F1015" s="32"/>
    </row>
    <row r="1016" spans="6:6" x14ac:dyDescent="0.3">
      <c r="F1016" s="32"/>
    </row>
    <row r="1017" spans="6:6" x14ac:dyDescent="0.3">
      <c r="F1017" s="32"/>
    </row>
    <row r="1018" spans="6:6" x14ac:dyDescent="0.3">
      <c r="F1018" s="32"/>
    </row>
    <row r="1019" spans="6:6" x14ac:dyDescent="0.3">
      <c r="F1019" s="32"/>
    </row>
    <row r="1020" spans="6:6" x14ac:dyDescent="0.3">
      <c r="F1020" s="32"/>
    </row>
    <row r="1021" spans="6:6" x14ac:dyDescent="0.3">
      <c r="F1021" s="32"/>
    </row>
    <row r="1022" spans="6:6" x14ac:dyDescent="0.3">
      <c r="F1022" s="32"/>
    </row>
    <row r="1023" spans="6:6" x14ac:dyDescent="0.3">
      <c r="F1023" s="32"/>
    </row>
    <row r="1024" spans="6:6" x14ac:dyDescent="0.3">
      <c r="F1024" s="32"/>
    </row>
    <row r="1025" spans="6:6" x14ac:dyDescent="0.3">
      <c r="F1025" s="32"/>
    </row>
    <row r="1026" spans="6:6" x14ac:dyDescent="0.3">
      <c r="F1026" s="32"/>
    </row>
    <row r="1027" spans="6:6" x14ac:dyDescent="0.3">
      <c r="F1027" s="32"/>
    </row>
    <row r="1028" spans="6:6" x14ac:dyDescent="0.3">
      <c r="F1028" s="32"/>
    </row>
    <row r="1029" spans="6:6" x14ac:dyDescent="0.3">
      <c r="F1029" s="32"/>
    </row>
    <row r="1030" spans="6:6" x14ac:dyDescent="0.3">
      <c r="F1030" s="32"/>
    </row>
    <row r="1031" spans="6:6" x14ac:dyDescent="0.3">
      <c r="F1031" s="32"/>
    </row>
    <row r="1032" spans="6:6" x14ac:dyDescent="0.3">
      <c r="F1032" s="32"/>
    </row>
    <row r="1033" spans="6:6" x14ac:dyDescent="0.3">
      <c r="F1033" s="32"/>
    </row>
    <row r="1034" spans="6:6" x14ac:dyDescent="0.3">
      <c r="F1034" s="32"/>
    </row>
    <row r="1035" spans="6:6" x14ac:dyDescent="0.3">
      <c r="F1035" s="32"/>
    </row>
    <row r="1036" spans="6:6" x14ac:dyDescent="0.3">
      <c r="F1036" s="32"/>
    </row>
    <row r="1037" spans="6:6" x14ac:dyDescent="0.3">
      <c r="F1037" s="32"/>
    </row>
    <row r="1038" spans="6:6" x14ac:dyDescent="0.3">
      <c r="F1038" s="32"/>
    </row>
    <row r="1039" spans="6:6" x14ac:dyDescent="0.3">
      <c r="F1039" s="32"/>
    </row>
    <row r="1040" spans="6:6" x14ac:dyDescent="0.3">
      <c r="F1040" s="32"/>
    </row>
    <row r="1041" spans="6:6" x14ac:dyDescent="0.3">
      <c r="F1041" s="32"/>
    </row>
    <row r="1042" spans="6:6" x14ac:dyDescent="0.3">
      <c r="F1042" s="32"/>
    </row>
    <row r="1043" spans="6:6" x14ac:dyDescent="0.3">
      <c r="F1043" s="32"/>
    </row>
    <row r="1044" spans="6:6" x14ac:dyDescent="0.3">
      <c r="F1044" s="32"/>
    </row>
    <row r="1045" spans="6:6" x14ac:dyDescent="0.3">
      <c r="F1045" s="32"/>
    </row>
    <row r="1046" spans="6:6" x14ac:dyDescent="0.3">
      <c r="F1046" s="32"/>
    </row>
    <row r="1047" spans="6:6" x14ac:dyDescent="0.3">
      <c r="F1047" s="32"/>
    </row>
    <row r="1048" spans="6:6" x14ac:dyDescent="0.3">
      <c r="F1048" s="32"/>
    </row>
    <row r="1049" spans="6:6" x14ac:dyDescent="0.3">
      <c r="F1049" s="32"/>
    </row>
    <row r="1050" spans="6:6" x14ac:dyDescent="0.3">
      <c r="F1050" s="32"/>
    </row>
    <row r="1051" spans="6:6" x14ac:dyDescent="0.3">
      <c r="F1051" s="32"/>
    </row>
    <row r="1052" spans="6:6" x14ac:dyDescent="0.3">
      <c r="F1052" s="32"/>
    </row>
    <row r="1053" spans="6:6" x14ac:dyDescent="0.3">
      <c r="F1053" s="32"/>
    </row>
    <row r="1054" spans="6:6" x14ac:dyDescent="0.3">
      <c r="F1054" s="32"/>
    </row>
    <row r="1055" spans="6:6" x14ac:dyDescent="0.3">
      <c r="F1055" s="32"/>
    </row>
    <row r="1056" spans="6:6" x14ac:dyDescent="0.3">
      <c r="F1056" s="32"/>
    </row>
    <row r="1057" spans="6:6" x14ac:dyDescent="0.3">
      <c r="F1057" s="32"/>
    </row>
    <row r="1058" spans="6:6" x14ac:dyDescent="0.3">
      <c r="F1058" s="32"/>
    </row>
    <row r="1059" spans="6:6" x14ac:dyDescent="0.3">
      <c r="F1059" s="32"/>
    </row>
    <row r="1060" spans="6:6" x14ac:dyDescent="0.3">
      <c r="F1060" s="32"/>
    </row>
    <row r="1061" spans="6:6" x14ac:dyDescent="0.3">
      <c r="F1061" s="32"/>
    </row>
    <row r="1062" spans="6:6" x14ac:dyDescent="0.3">
      <c r="F1062" s="32"/>
    </row>
    <row r="1063" spans="6:6" x14ac:dyDescent="0.3">
      <c r="F1063" s="32"/>
    </row>
    <row r="1064" spans="6:6" x14ac:dyDescent="0.3">
      <c r="F1064" s="32"/>
    </row>
    <row r="1065" spans="6:6" x14ac:dyDescent="0.3">
      <c r="F1065" s="32"/>
    </row>
    <row r="1066" spans="6:6" x14ac:dyDescent="0.3">
      <c r="F1066" s="32"/>
    </row>
    <row r="1067" spans="6:6" x14ac:dyDescent="0.3">
      <c r="F1067" s="32"/>
    </row>
    <row r="1068" spans="6:6" x14ac:dyDescent="0.3">
      <c r="F1068" s="32"/>
    </row>
    <row r="1069" spans="6:6" x14ac:dyDescent="0.3">
      <c r="F1069" s="32"/>
    </row>
    <row r="1070" spans="6:6" x14ac:dyDescent="0.3">
      <c r="F1070" s="32"/>
    </row>
    <row r="1071" spans="6:6" x14ac:dyDescent="0.3">
      <c r="F1071" s="32"/>
    </row>
    <row r="1072" spans="6:6" x14ac:dyDescent="0.3">
      <c r="F1072" s="32"/>
    </row>
    <row r="1073" spans="6:6" x14ac:dyDescent="0.3">
      <c r="F1073" s="32"/>
    </row>
    <row r="1074" spans="6:6" x14ac:dyDescent="0.3">
      <c r="F1074" s="32"/>
    </row>
    <row r="1075" spans="6:6" x14ac:dyDescent="0.3">
      <c r="F1075" s="32"/>
    </row>
    <row r="1076" spans="6:6" x14ac:dyDescent="0.3">
      <c r="F1076" s="32"/>
    </row>
    <row r="1077" spans="6:6" x14ac:dyDescent="0.3">
      <c r="F1077" s="32"/>
    </row>
    <row r="1078" spans="6:6" x14ac:dyDescent="0.3">
      <c r="F1078" s="32"/>
    </row>
    <row r="1079" spans="6:6" x14ac:dyDescent="0.3">
      <c r="F1079" s="32"/>
    </row>
    <row r="1080" spans="6:6" x14ac:dyDescent="0.3">
      <c r="F1080" s="32"/>
    </row>
    <row r="1081" spans="6:6" x14ac:dyDescent="0.3">
      <c r="F1081" s="32"/>
    </row>
    <row r="1082" spans="6:6" x14ac:dyDescent="0.3">
      <c r="F1082" s="32"/>
    </row>
    <row r="1083" spans="6:6" x14ac:dyDescent="0.3">
      <c r="F1083" s="32"/>
    </row>
    <row r="1084" spans="6:6" x14ac:dyDescent="0.3">
      <c r="F1084" s="32"/>
    </row>
    <row r="1085" spans="6:6" x14ac:dyDescent="0.3">
      <c r="F1085" s="32"/>
    </row>
    <row r="1086" spans="6:6" x14ac:dyDescent="0.3">
      <c r="F1086" s="32"/>
    </row>
    <row r="1087" spans="6:6" x14ac:dyDescent="0.3">
      <c r="F1087" s="32"/>
    </row>
    <row r="1088" spans="6:6" x14ac:dyDescent="0.3">
      <c r="F1088" s="32"/>
    </row>
    <row r="1089" spans="6:6" x14ac:dyDescent="0.3">
      <c r="F1089" s="32"/>
    </row>
    <row r="1090" spans="6:6" x14ac:dyDescent="0.3">
      <c r="F1090" s="32"/>
    </row>
    <row r="1091" spans="6:6" x14ac:dyDescent="0.3">
      <c r="F1091" s="32"/>
    </row>
    <row r="1092" spans="6:6" x14ac:dyDescent="0.3">
      <c r="F1092" s="32"/>
    </row>
    <row r="1093" spans="6:6" x14ac:dyDescent="0.3">
      <c r="F1093" s="32"/>
    </row>
    <row r="1094" spans="6:6" x14ac:dyDescent="0.3">
      <c r="F1094" s="32"/>
    </row>
    <row r="1095" spans="6:6" x14ac:dyDescent="0.3">
      <c r="F1095" s="32"/>
    </row>
    <row r="1096" spans="6:6" x14ac:dyDescent="0.3">
      <c r="F1096" s="32"/>
    </row>
    <row r="1097" spans="6:6" x14ac:dyDescent="0.3">
      <c r="F1097" s="32"/>
    </row>
    <row r="1098" spans="6:6" x14ac:dyDescent="0.3">
      <c r="F1098" s="32"/>
    </row>
    <row r="1099" spans="6:6" x14ac:dyDescent="0.3">
      <c r="F1099" s="32"/>
    </row>
    <row r="1100" spans="6:6" x14ac:dyDescent="0.3">
      <c r="F1100" s="32"/>
    </row>
    <row r="1101" spans="6:6" x14ac:dyDescent="0.3">
      <c r="F1101" s="32"/>
    </row>
    <row r="1102" spans="6:6" x14ac:dyDescent="0.3">
      <c r="F1102" s="32"/>
    </row>
    <row r="1103" spans="6:6" x14ac:dyDescent="0.3">
      <c r="F1103" s="32"/>
    </row>
    <row r="1104" spans="6:6" x14ac:dyDescent="0.3">
      <c r="F1104" s="32"/>
    </row>
    <row r="1105" spans="6:6" x14ac:dyDescent="0.3">
      <c r="F1105" s="32"/>
    </row>
    <row r="1106" spans="6:6" x14ac:dyDescent="0.3">
      <c r="F1106" s="32"/>
    </row>
    <row r="1107" spans="6:6" x14ac:dyDescent="0.3">
      <c r="F1107" s="32"/>
    </row>
    <row r="1108" spans="6:6" x14ac:dyDescent="0.3">
      <c r="F1108" s="32"/>
    </row>
    <row r="1109" spans="6:6" x14ac:dyDescent="0.3">
      <c r="F1109" s="32"/>
    </row>
    <row r="1110" spans="6:6" x14ac:dyDescent="0.3">
      <c r="F1110" s="32"/>
    </row>
    <row r="1111" spans="6:6" x14ac:dyDescent="0.3">
      <c r="F1111" s="32"/>
    </row>
    <row r="1112" spans="6:6" x14ac:dyDescent="0.3">
      <c r="F1112" s="32"/>
    </row>
    <row r="1113" spans="6:6" x14ac:dyDescent="0.3">
      <c r="F1113" s="32"/>
    </row>
    <row r="1114" spans="6:6" x14ac:dyDescent="0.3">
      <c r="F1114" s="32"/>
    </row>
    <row r="1115" spans="6:6" x14ac:dyDescent="0.3">
      <c r="F1115" s="32"/>
    </row>
    <row r="1116" spans="6:6" x14ac:dyDescent="0.3">
      <c r="F1116" s="32"/>
    </row>
    <row r="1117" spans="6:6" x14ac:dyDescent="0.3">
      <c r="F1117" s="32"/>
    </row>
    <row r="1118" spans="6:6" x14ac:dyDescent="0.3">
      <c r="F1118" s="32"/>
    </row>
    <row r="1119" spans="6:6" x14ac:dyDescent="0.3">
      <c r="F1119" s="32"/>
    </row>
    <row r="1120" spans="6:6" x14ac:dyDescent="0.3">
      <c r="F1120" s="32"/>
    </row>
    <row r="1121" spans="6:6" x14ac:dyDescent="0.3">
      <c r="F1121" s="32"/>
    </row>
    <row r="1122" spans="6:6" x14ac:dyDescent="0.3">
      <c r="F1122" s="32"/>
    </row>
    <row r="1123" spans="6:6" x14ac:dyDescent="0.3">
      <c r="F1123" s="32"/>
    </row>
    <row r="1124" spans="6:6" x14ac:dyDescent="0.3">
      <c r="F1124" s="32"/>
    </row>
    <row r="1125" spans="6:6" x14ac:dyDescent="0.3">
      <c r="F1125" s="32"/>
    </row>
    <row r="1126" spans="6:6" x14ac:dyDescent="0.3">
      <c r="F1126" s="32"/>
    </row>
    <row r="1127" spans="6:6" x14ac:dyDescent="0.3">
      <c r="F1127" s="32"/>
    </row>
    <row r="1128" spans="6:6" x14ac:dyDescent="0.3">
      <c r="F1128" s="32"/>
    </row>
    <row r="1129" spans="6:6" x14ac:dyDescent="0.3">
      <c r="F1129" s="32"/>
    </row>
    <row r="1130" spans="6:6" x14ac:dyDescent="0.3">
      <c r="F1130" s="32"/>
    </row>
    <row r="1131" spans="6:6" x14ac:dyDescent="0.3">
      <c r="F1131" s="32"/>
    </row>
    <row r="1132" spans="6:6" x14ac:dyDescent="0.3">
      <c r="F1132" s="32"/>
    </row>
    <row r="1133" spans="6:6" x14ac:dyDescent="0.3">
      <c r="F1133" s="32"/>
    </row>
    <row r="1134" spans="6:6" x14ac:dyDescent="0.3">
      <c r="F1134" s="32"/>
    </row>
    <row r="1135" spans="6:6" x14ac:dyDescent="0.3">
      <c r="F1135" s="32"/>
    </row>
    <row r="1136" spans="6:6" x14ac:dyDescent="0.3">
      <c r="F1136" s="32"/>
    </row>
    <row r="1137" spans="6:6" x14ac:dyDescent="0.3">
      <c r="F1137" s="32"/>
    </row>
    <row r="1138" spans="6:6" x14ac:dyDescent="0.3">
      <c r="F1138" s="32"/>
    </row>
    <row r="1139" spans="6:6" x14ac:dyDescent="0.3">
      <c r="F1139" s="32"/>
    </row>
    <row r="1140" spans="6:6" x14ac:dyDescent="0.3">
      <c r="F1140" s="32"/>
    </row>
    <row r="1141" spans="6:6" x14ac:dyDescent="0.3">
      <c r="F1141" s="32"/>
    </row>
    <row r="1142" spans="6:6" x14ac:dyDescent="0.3">
      <c r="F1142" s="32"/>
    </row>
    <row r="1143" spans="6:6" x14ac:dyDescent="0.3">
      <c r="F1143" s="32"/>
    </row>
    <row r="1144" spans="6:6" x14ac:dyDescent="0.3">
      <c r="F1144" s="32"/>
    </row>
    <row r="1145" spans="6:6" x14ac:dyDescent="0.3">
      <c r="F1145" s="32"/>
    </row>
    <row r="1146" spans="6:6" x14ac:dyDescent="0.3">
      <c r="F1146" s="32"/>
    </row>
    <row r="1147" spans="6:6" x14ac:dyDescent="0.3">
      <c r="F1147" s="32"/>
    </row>
    <row r="1148" spans="6:6" x14ac:dyDescent="0.3">
      <c r="F1148" s="32"/>
    </row>
    <row r="1149" spans="6:6" x14ac:dyDescent="0.3">
      <c r="F1149" s="32"/>
    </row>
    <row r="1150" spans="6:6" x14ac:dyDescent="0.3">
      <c r="F1150" s="32"/>
    </row>
    <row r="1151" spans="6:6" x14ac:dyDescent="0.3">
      <c r="F1151" s="32"/>
    </row>
    <row r="1152" spans="6:6" x14ac:dyDescent="0.3">
      <c r="F1152" s="32"/>
    </row>
    <row r="1153" spans="6:6" x14ac:dyDescent="0.3">
      <c r="F1153" s="32"/>
    </row>
    <row r="1154" spans="6:6" x14ac:dyDescent="0.3">
      <c r="F1154" s="32"/>
    </row>
    <row r="1155" spans="6:6" x14ac:dyDescent="0.3">
      <c r="F1155" s="32"/>
    </row>
    <row r="1156" spans="6:6" x14ac:dyDescent="0.3">
      <c r="F1156" s="32"/>
    </row>
    <row r="1157" spans="6:6" x14ac:dyDescent="0.3">
      <c r="F1157" s="32"/>
    </row>
    <row r="1158" spans="6:6" x14ac:dyDescent="0.3">
      <c r="F1158" s="32"/>
    </row>
    <row r="1159" spans="6:6" x14ac:dyDescent="0.3">
      <c r="F1159" s="32"/>
    </row>
    <row r="1160" spans="6:6" x14ac:dyDescent="0.3">
      <c r="F1160" s="32"/>
    </row>
    <row r="1161" spans="6:6" x14ac:dyDescent="0.3">
      <c r="F1161" s="32"/>
    </row>
    <row r="1162" spans="6:6" x14ac:dyDescent="0.3">
      <c r="F1162" s="32"/>
    </row>
    <row r="1163" spans="6:6" x14ac:dyDescent="0.3">
      <c r="F1163" s="32"/>
    </row>
    <row r="1164" spans="6:6" x14ac:dyDescent="0.3">
      <c r="F1164" s="32"/>
    </row>
    <row r="1165" spans="6:6" x14ac:dyDescent="0.3">
      <c r="F1165" s="32"/>
    </row>
    <row r="1166" spans="6:6" x14ac:dyDescent="0.3">
      <c r="F1166" s="32"/>
    </row>
    <row r="1167" spans="6:6" x14ac:dyDescent="0.3">
      <c r="F1167" s="32"/>
    </row>
    <row r="1168" spans="6:6" x14ac:dyDescent="0.3">
      <c r="F1168" s="32"/>
    </row>
    <row r="1169" spans="6:6" x14ac:dyDescent="0.3">
      <c r="F1169" s="32"/>
    </row>
    <row r="1170" spans="6:6" x14ac:dyDescent="0.3">
      <c r="F1170" s="32"/>
    </row>
    <row r="1171" spans="6:6" x14ac:dyDescent="0.3">
      <c r="F1171" s="32"/>
    </row>
    <row r="1172" spans="6:6" x14ac:dyDescent="0.3">
      <c r="F1172" s="32"/>
    </row>
    <row r="1173" spans="6:6" x14ac:dyDescent="0.3">
      <c r="F1173" s="32"/>
    </row>
    <row r="1174" spans="6:6" x14ac:dyDescent="0.3">
      <c r="F1174" s="32"/>
    </row>
    <row r="1175" spans="6:6" x14ac:dyDescent="0.3">
      <c r="F1175" s="32"/>
    </row>
    <row r="1176" spans="6:6" x14ac:dyDescent="0.3">
      <c r="F1176" s="32"/>
    </row>
    <row r="1177" spans="6:6" x14ac:dyDescent="0.3">
      <c r="F1177" s="32"/>
    </row>
    <row r="1178" spans="6:6" x14ac:dyDescent="0.3">
      <c r="F1178" s="32"/>
    </row>
    <row r="1179" spans="6:6" x14ac:dyDescent="0.3">
      <c r="F1179" s="32"/>
    </row>
    <row r="1180" spans="6:6" x14ac:dyDescent="0.3">
      <c r="F1180" s="32"/>
    </row>
    <row r="1181" spans="6:6" x14ac:dyDescent="0.3">
      <c r="F1181" s="32"/>
    </row>
    <row r="1182" spans="6:6" x14ac:dyDescent="0.3">
      <c r="F1182" s="32"/>
    </row>
    <row r="1183" spans="6:6" x14ac:dyDescent="0.3">
      <c r="F1183" s="32"/>
    </row>
    <row r="1184" spans="6:6" x14ac:dyDescent="0.3">
      <c r="F1184" s="32"/>
    </row>
    <row r="1185" spans="6:6" x14ac:dyDescent="0.3">
      <c r="F1185" s="32"/>
    </row>
    <row r="1186" spans="6:6" x14ac:dyDescent="0.3">
      <c r="F1186" s="32"/>
    </row>
    <row r="1187" spans="6:6" x14ac:dyDescent="0.3">
      <c r="F1187" s="32"/>
    </row>
    <row r="1188" spans="6:6" x14ac:dyDescent="0.3">
      <c r="F1188" s="32"/>
    </row>
    <row r="1189" spans="6:6" x14ac:dyDescent="0.3">
      <c r="F1189" s="32"/>
    </row>
    <row r="1190" spans="6:6" x14ac:dyDescent="0.3">
      <c r="F1190" s="32"/>
    </row>
    <row r="1191" spans="6:6" x14ac:dyDescent="0.3">
      <c r="F1191" s="32"/>
    </row>
    <row r="1192" spans="6:6" x14ac:dyDescent="0.3">
      <c r="F1192" s="32"/>
    </row>
    <row r="1193" spans="6:6" x14ac:dyDescent="0.3">
      <c r="F1193" s="32"/>
    </row>
    <row r="1194" spans="6:6" x14ac:dyDescent="0.3">
      <c r="F1194" s="32"/>
    </row>
    <row r="1195" spans="6:6" x14ac:dyDescent="0.3">
      <c r="F1195" s="32"/>
    </row>
    <row r="1196" spans="6:6" x14ac:dyDescent="0.3">
      <c r="F1196" s="32"/>
    </row>
    <row r="1197" spans="6:6" x14ac:dyDescent="0.3">
      <c r="F1197" s="32"/>
    </row>
    <row r="1198" spans="6:6" x14ac:dyDescent="0.3">
      <c r="F1198" s="32"/>
    </row>
    <row r="1199" spans="6:6" x14ac:dyDescent="0.3">
      <c r="F1199" s="32"/>
    </row>
    <row r="1200" spans="6:6" x14ac:dyDescent="0.3">
      <c r="F1200" s="32"/>
    </row>
    <row r="1201" spans="6:6" x14ac:dyDescent="0.3">
      <c r="F1201" s="32"/>
    </row>
    <row r="1202" spans="6:6" x14ac:dyDescent="0.3">
      <c r="F1202" s="32"/>
    </row>
    <row r="1203" spans="6:6" x14ac:dyDescent="0.3">
      <c r="F1203" s="32"/>
    </row>
    <row r="1204" spans="6:6" x14ac:dyDescent="0.3">
      <c r="F1204" s="32"/>
    </row>
    <row r="1205" spans="6:6" x14ac:dyDescent="0.3">
      <c r="F1205" s="32"/>
    </row>
    <row r="1206" spans="6:6" x14ac:dyDescent="0.3">
      <c r="F1206" s="32"/>
    </row>
    <row r="1207" spans="6:6" x14ac:dyDescent="0.3">
      <c r="F1207" s="32"/>
    </row>
    <row r="1208" spans="6:6" x14ac:dyDescent="0.3">
      <c r="F1208" s="32"/>
    </row>
    <row r="1209" spans="6:6" x14ac:dyDescent="0.3">
      <c r="F1209" s="32"/>
    </row>
    <row r="1210" spans="6:6" x14ac:dyDescent="0.3">
      <c r="F1210" s="32"/>
    </row>
    <row r="1211" spans="6:6" x14ac:dyDescent="0.3">
      <c r="F1211" s="32"/>
    </row>
    <row r="1212" spans="6:6" x14ac:dyDescent="0.3">
      <c r="F1212" s="32"/>
    </row>
    <row r="1213" spans="6:6" x14ac:dyDescent="0.3">
      <c r="F1213" s="32"/>
    </row>
    <row r="1214" spans="6:6" x14ac:dyDescent="0.3">
      <c r="F1214" s="32"/>
    </row>
    <row r="1215" spans="6:6" x14ac:dyDescent="0.3">
      <c r="F1215" s="32"/>
    </row>
    <row r="1216" spans="6:6" x14ac:dyDescent="0.3">
      <c r="F1216" s="32"/>
    </row>
    <row r="1217" spans="6:6" x14ac:dyDescent="0.3">
      <c r="F1217" s="32"/>
    </row>
    <row r="1218" spans="6:6" x14ac:dyDescent="0.3">
      <c r="F1218" s="32"/>
    </row>
    <row r="1219" spans="6:6" x14ac:dyDescent="0.3">
      <c r="F1219" s="32"/>
    </row>
    <row r="1220" spans="6:6" x14ac:dyDescent="0.3">
      <c r="F1220" s="32"/>
    </row>
    <row r="1221" spans="6:6" x14ac:dyDescent="0.3">
      <c r="F1221" s="32"/>
    </row>
    <row r="1222" spans="6:6" x14ac:dyDescent="0.3">
      <c r="F1222" s="32"/>
    </row>
    <row r="1223" spans="6:6" x14ac:dyDescent="0.3">
      <c r="F1223" s="32"/>
    </row>
    <row r="1224" spans="6:6" x14ac:dyDescent="0.3">
      <c r="F1224" s="32"/>
    </row>
    <row r="1225" spans="6:6" x14ac:dyDescent="0.3">
      <c r="F1225" s="32"/>
    </row>
    <row r="1226" spans="6:6" x14ac:dyDescent="0.3">
      <c r="F1226" s="32"/>
    </row>
    <row r="1227" spans="6:6" x14ac:dyDescent="0.3">
      <c r="F1227" s="32"/>
    </row>
    <row r="1228" spans="6:6" x14ac:dyDescent="0.3">
      <c r="F1228" s="32"/>
    </row>
    <row r="1229" spans="6:6" x14ac:dyDescent="0.3">
      <c r="F1229" s="32"/>
    </row>
    <row r="1230" spans="6:6" x14ac:dyDescent="0.3">
      <c r="F1230" s="32"/>
    </row>
    <row r="1231" spans="6:6" x14ac:dyDescent="0.3">
      <c r="F1231" s="32"/>
    </row>
    <row r="1232" spans="6:6" x14ac:dyDescent="0.3">
      <c r="F1232" s="32"/>
    </row>
    <row r="1233" spans="6:6" x14ac:dyDescent="0.3">
      <c r="F1233" s="32"/>
    </row>
    <row r="1234" spans="6:6" x14ac:dyDescent="0.3">
      <c r="F1234" s="32"/>
    </row>
    <row r="1235" spans="6:6" x14ac:dyDescent="0.3">
      <c r="F1235" s="32"/>
    </row>
    <row r="1236" spans="6:6" x14ac:dyDescent="0.3">
      <c r="F1236" s="32"/>
    </row>
    <row r="1237" spans="6:6" x14ac:dyDescent="0.3">
      <c r="F1237" s="32"/>
    </row>
    <row r="1238" spans="6:6" x14ac:dyDescent="0.3">
      <c r="F1238" s="32"/>
    </row>
    <row r="1239" spans="6:6" x14ac:dyDescent="0.3">
      <c r="F1239" s="32"/>
    </row>
    <row r="1240" spans="6:6" x14ac:dyDescent="0.3">
      <c r="F1240" s="32"/>
    </row>
    <row r="1241" spans="6:6" x14ac:dyDescent="0.3">
      <c r="F1241" s="32"/>
    </row>
    <row r="1242" spans="6:6" x14ac:dyDescent="0.3">
      <c r="F1242" s="32"/>
    </row>
    <row r="1243" spans="6:6" x14ac:dyDescent="0.3">
      <c r="F1243" s="32"/>
    </row>
    <row r="1244" spans="6:6" x14ac:dyDescent="0.3">
      <c r="F1244" s="32"/>
    </row>
    <row r="1245" spans="6:6" x14ac:dyDescent="0.3">
      <c r="F1245" s="32"/>
    </row>
    <row r="1246" spans="6:6" x14ac:dyDescent="0.3">
      <c r="F1246" s="32"/>
    </row>
    <row r="1247" spans="6:6" x14ac:dyDescent="0.3">
      <c r="F1247" s="32"/>
    </row>
    <row r="1248" spans="6:6" x14ac:dyDescent="0.3">
      <c r="F1248" s="32"/>
    </row>
    <row r="1249" spans="6:6" x14ac:dyDescent="0.3">
      <c r="F1249" s="32"/>
    </row>
    <row r="1250" spans="6:6" x14ac:dyDescent="0.3">
      <c r="F1250" s="32"/>
    </row>
    <row r="1251" spans="6:6" x14ac:dyDescent="0.3">
      <c r="F1251" s="32"/>
    </row>
    <row r="1252" spans="6:6" x14ac:dyDescent="0.3">
      <c r="F1252" s="32"/>
    </row>
    <row r="1253" spans="6:6" x14ac:dyDescent="0.3">
      <c r="F1253" s="32"/>
    </row>
    <row r="1254" spans="6:6" x14ac:dyDescent="0.3">
      <c r="F1254" s="32"/>
    </row>
    <row r="1255" spans="6:6" x14ac:dyDescent="0.3">
      <c r="F1255" s="32"/>
    </row>
    <row r="1256" spans="6:6" x14ac:dyDescent="0.3">
      <c r="F1256" s="32"/>
    </row>
    <row r="1257" spans="6:6" x14ac:dyDescent="0.3">
      <c r="F1257" s="32"/>
    </row>
    <row r="1258" spans="6:6" x14ac:dyDescent="0.3">
      <c r="F1258" s="32"/>
    </row>
    <row r="1259" spans="6:6" x14ac:dyDescent="0.3">
      <c r="F1259" s="32"/>
    </row>
    <row r="1260" spans="6:6" x14ac:dyDescent="0.3">
      <c r="F1260" s="32"/>
    </row>
    <row r="1261" spans="6:6" x14ac:dyDescent="0.3">
      <c r="F1261" s="32"/>
    </row>
    <row r="1262" spans="6:6" x14ac:dyDescent="0.3">
      <c r="F1262" s="32"/>
    </row>
    <row r="1263" spans="6:6" x14ac:dyDescent="0.3">
      <c r="F1263" s="32"/>
    </row>
    <row r="1264" spans="6:6" x14ac:dyDescent="0.3">
      <c r="F1264" s="32"/>
    </row>
    <row r="1265" spans="6:6" x14ac:dyDescent="0.3">
      <c r="F1265" s="32"/>
    </row>
    <row r="1266" spans="6:6" x14ac:dyDescent="0.3">
      <c r="F1266" s="32"/>
    </row>
    <row r="1267" spans="6:6" x14ac:dyDescent="0.3">
      <c r="F1267" s="32"/>
    </row>
    <row r="1268" spans="6:6" x14ac:dyDescent="0.3">
      <c r="F1268" s="32"/>
    </row>
    <row r="1269" spans="6:6" x14ac:dyDescent="0.3">
      <c r="F1269" s="32"/>
    </row>
    <row r="1270" spans="6:6" x14ac:dyDescent="0.3">
      <c r="F1270" s="32"/>
    </row>
    <row r="1271" spans="6:6" x14ac:dyDescent="0.3">
      <c r="F1271" s="32"/>
    </row>
    <row r="1272" spans="6:6" x14ac:dyDescent="0.3">
      <c r="F1272" s="32"/>
    </row>
    <row r="1273" spans="6:6" x14ac:dyDescent="0.3">
      <c r="F1273" s="32"/>
    </row>
    <row r="1274" spans="6:6" x14ac:dyDescent="0.3">
      <c r="F1274" s="32"/>
    </row>
    <row r="1275" spans="6:6" x14ac:dyDescent="0.3">
      <c r="F1275" s="32"/>
    </row>
    <row r="1276" spans="6:6" x14ac:dyDescent="0.3">
      <c r="F1276" s="32"/>
    </row>
    <row r="1277" spans="6:6" x14ac:dyDescent="0.3">
      <c r="F1277" s="32"/>
    </row>
    <row r="1278" spans="6:6" x14ac:dyDescent="0.3">
      <c r="F1278" s="32"/>
    </row>
    <row r="1279" spans="6:6" x14ac:dyDescent="0.3">
      <c r="F1279" s="32"/>
    </row>
    <row r="1280" spans="6:6" x14ac:dyDescent="0.3">
      <c r="F1280" s="32"/>
    </row>
    <row r="1281" spans="6:6" x14ac:dyDescent="0.3">
      <c r="F1281" s="32"/>
    </row>
    <row r="1282" spans="6:6" x14ac:dyDescent="0.3">
      <c r="F1282" s="32"/>
    </row>
    <row r="1283" spans="6:6" x14ac:dyDescent="0.3">
      <c r="F1283" s="32"/>
    </row>
    <row r="1284" spans="6:6" x14ac:dyDescent="0.3">
      <c r="F1284" s="32"/>
    </row>
    <row r="1285" spans="6:6" x14ac:dyDescent="0.3">
      <c r="F1285" s="32"/>
    </row>
    <row r="1286" spans="6:6" x14ac:dyDescent="0.3">
      <c r="F1286" s="32"/>
    </row>
    <row r="1287" spans="6:6" x14ac:dyDescent="0.3">
      <c r="F1287" s="32"/>
    </row>
    <row r="1288" spans="6:6" x14ac:dyDescent="0.3">
      <c r="F1288" s="32"/>
    </row>
    <row r="1289" spans="6:6" x14ac:dyDescent="0.3">
      <c r="F1289" s="32"/>
    </row>
    <row r="1290" spans="6:6" x14ac:dyDescent="0.3">
      <c r="F1290" s="32"/>
    </row>
    <row r="1291" spans="6:6" x14ac:dyDescent="0.3">
      <c r="F1291" s="32"/>
    </row>
    <row r="1292" spans="6:6" x14ac:dyDescent="0.3">
      <c r="F1292" s="32"/>
    </row>
    <row r="1293" spans="6:6" x14ac:dyDescent="0.3">
      <c r="F1293" s="32"/>
    </row>
    <row r="1294" spans="6:6" x14ac:dyDescent="0.3">
      <c r="F1294" s="32"/>
    </row>
    <row r="1295" spans="6:6" x14ac:dyDescent="0.3">
      <c r="F1295" s="32"/>
    </row>
    <row r="1296" spans="6:6" x14ac:dyDescent="0.3">
      <c r="F1296" s="32"/>
    </row>
    <row r="1297" spans="6:6" x14ac:dyDescent="0.3">
      <c r="F1297" s="32"/>
    </row>
    <row r="1298" spans="6:6" x14ac:dyDescent="0.3">
      <c r="F1298" s="32"/>
    </row>
    <row r="1299" spans="6:6" x14ac:dyDescent="0.3">
      <c r="F1299" s="32"/>
    </row>
    <row r="1300" spans="6:6" x14ac:dyDescent="0.3">
      <c r="F1300" s="32"/>
    </row>
    <row r="1301" spans="6:6" x14ac:dyDescent="0.3">
      <c r="F1301" s="32"/>
    </row>
    <row r="1302" spans="6:6" x14ac:dyDescent="0.3">
      <c r="F1302" s="32"/>
    </row>
    <row r="1303" spans="6:6" x14ac:dyDescent="0.3">
      <c r="F1303" s="32"/>
    </row>
    <row r="1304" spans="6:6" x14ac:dyDescent="0.3">
      <c r="F1304" s="32"/>
    </row>
    <row r="1305" spans="6:6" x14ac:dyDescent="0.3">
      <c r="F1305" s="32"/>
    </row>
    <row r="1306" spans="6:6" x14ac:dyDescent="0.3">
      <c r="F1306" s="32"/>
    </row>
    <row r="1307" spans="6:6" x14ac:dyDescent="0.3">
      <c r="F1307" s="32"/>
    </row>
    <row r="1308" spans="6:6" x14ac:dyDescent="0.3">
      <c r="F1308" s="32"/>
    </row>
    <row r="1309" spans="6:6" x14ac:dyDescent="0.3">
      <c r="F1309" s="32"/>
    </row>
    <row r="1310" spans="6:6" x14ac:dyDescent="0.3">
      <c r="F1310" s="32"/>
    </row>
    <row r="1311" spans="6:6" x14ac:dyDescent="0.3">
      <c r="F1311" s="32"/>
    </row>
    <row r="1312" spans="6:6" x14ac:dyDescent="0.3">
      <c r="F1312" s="32"/>
    </row>
    <row r="1313" spans="6:6" x14ac:dyDescent="0.3">
      <c r="F1313" s="32"/>
    </row>
    <row r="1314" spans="6:6" x14ac:dyDescent="0.3">
      <c r="F1314" s="32"/>
    </row>
    <row r="1315" spans="6:6" x14ac:dyDescent="0.3">
      <c r="F1315" s="32"/>
    </row>
    <row r="1316" spans="6:6" x14ac:dyDescent="0.3">
      <c r="F1316" s="32"/>
    </row>
    <row r="1317" spans="6:6" x14ac:dyDescent="0.3">
      <c r="F1317" s="32"/>
    </row>
    <row r="1318" spans="6:6" x14ac:dyDescent="0.3">
      <c r="F1318" s="32"/>
    </row>
    <row r="1319" spans="6:6" x14ac:dyDescent="0.3">
      <c r="F1319" s="32"/>
    </row>
    <row r="1320" spans="6:6" x14ac:dyDescent="0.3">
      <c r="F1320" s="32"/>
    </row>
    <row r="1321" spans="6:6" x14ac:dyDescent="0.3">
      <c r="F1321" s="32"/>
    </row>
    <row r="1322" spans="6:6" x14ac:dyDescent="0.3">
      <c r="F1322" s="32"/>
    </row>
    <row r="1323" spans="6:6" x14ac:dyDescent="0.3">
      <c r="F1323" s="32"/>
    </row>
    <row r="1324" spans="6:6" x14ac:dyDescent="0.3">
      <c r="F1324" s="32"/>
    </row>
    <row r="1325" spans="6:6" x14ac:dyDescent="0.3">
      <c r="F1325" s="32"/>
    </row>
    <row r="1326" spans="6:6" x14ac:dyDescent="0.3">
      <c r="F1326" s="32"/>
    </row>
    <row r="1327" spans="6:6" x14ac:dyDescent="0.3">
      <c r="F1327" s="32"/>
    </row>
    <row r="1328" spans="6:6" x14ac:dyDescent="0.3">
      <c r="F1328" s="32"/>
    </row>
    <row r="1329" spans="6:6" x14ac:dyDescent="0.3">
      <c r="F1329" s="32"/>
    </row>
    <row r="1330" spans="6:6" x14ac:dyDescent="0.3">
      <c r="F1330" s="32"/>
    </row>
    <row r="1331" spans="6:6" x14ac:dyDescent="0.3">
      <c r="F1331" s="32"/>
    </row>
    <row r="1332" spans="6:6" x14ac:dyDescent="0.3">
      <c r="F1332" s="32"/>
    </row>
    <row r="1333" spans="6:6" x14ac:dyDescent="0.3">
      <c r="F1333" s="32"/>
    </row>
    <row r="1334" spans="6:6" x14ac:dyDescent="0.3">
      <c r="F1334" s="32"/>
    </row>
    <row r="1335" spans="6:6" x14ac:dyDescent="0.3">
      <c r="F1335" s="32"/>
    </row>
    <row r="1336" spans="6:6" x14ac:dyDescent="0.3">
      <c r="F1336" s="32"/>
    </row>
    <row r="1337" spans="6:6" x14ac:dyDescent="0.3">
      <c r="F1337" s="32"/>
    </row>
    <row r="1338" spans="6:6" x14ac:dyDescent="0.3">
      <c r="F1338" s="32"/>
    </row>
    <row r="1339" spans="6:6" x14ac:dyDescent="0.3">
      <c r="F1339" s="32"/>
    </row>
    <row r="1340" spans="6:6" x14ac:dyDescent="0.3">
      <c r="F1340" s="32"/>
    </row>
    <row r="1341" spans="6:6" x14ac:dyDescent="0.3">
      <c r="F1341" s="32"/>
    </row>
    <row r="1342" spans="6:6" x14ac:dyDescent="0.3">
      <c r="F1342" s="32"/>
    </row>
    <row r="1343" spans="6:6" x14ac:dyDescent="0.3">
      <c r="F1343" s="32"/>
    </row>
    <row r="1344" spans="6:6" x14ac:dyDescent="0.3">
      <c r="F1344" s="32"/>
    </row>
    <row r="1345" spans="6:6" x14ac:dyDescent="0.3">
      <c r="F1345" s="32"/>
    </row>
    <row r="1346" spans="6:6" x14ac:dyDescent="0.3">
      <c r="F1346" s="32"/>
    </row>
    <row r="1347" spans="6:6" x14ac:dyDescent="0.3">
      <c r="F1347" s="32"/>
    </row>
    <row r="1348" spans="6:6" x14ac:dyDescent="0.3">
      <c r="F1348" s="32"/>
    </row>
    <row r="1349" spans="6:6" x14ac:dyDescent="0.3">
      <c r="F1349" s="32"/>
    </row>
    <row r="1350" spans="6:6" x14ac:dyDescent="0.3">
      <c r="F1350" s="32"/>
    </row>
    <row r="1351" spans="6:6" x14ac:dyDescent="0.3">
      <c r="F1351" s="32"/>
    </row>
    <row r="1352" spans="6:6" x14ac:dyDescent="0.3">
      <c r="F1352" s="32"/>
    </row>
    <row r="1353" spans="6:6" x14ac:dyDescent="0.3">
      <c r="F1353" s="32"/>
    </row>
    <row r="1354" spans="6:6" x14ac:dyDescent="0.3">
      <c r="F1354" s="32"/>
    </row>
    <row r="1355" spans="6:6" x14ac:dyDescent="0.3">
      <c r="F1355" s="32"/>
    </row>
    <row r="1356" spans="6:6" x14ac:dyDescent="0.3">
      <c r="F1356" s="32"/>
    </row>
    <row r="1357" spans="6:6" x14ac:dyDescent="0.3">
      <c r="F1357" s="32"/>
    </row>
    <row r="1358" spans="6:6" x14ac:dyDescent="0.3">
      <c r="F1358" s="32"/>
    </row>
    <row r="1359" spans="6:6" x14ac:dyDescent="0.3">
      <c r="F1359" s="32"/>
    </row>
    <row r="1360" spans="6:6" x14ac:dyDescent="0.3">
      <c r="F1360" s="32"/>
    </row>
    <row r="1361" spans="6:6" x14ac:dyDescent="0.3">
      <c r="F1361" s="32"/>
    </row>
    <row r="1362" spans="6:6" x14ac:dyDescent="0.3">
      <c r="F1362" s="32"/>
    </row>
    <row r="1363" spans="6:6" x14ac:dyDescent="0.3">
      <c r="F1363" s="32"/>
    </row>
    <row r="1364" spans="6:6" x14ac:dyDescent="0.3">
      <c r="F1364" s="32"/>
    </row>
    <row r="1365" spans="6:6" x14ac:dyDescent="0.3">
      <c r="F1365" s="32"/>
    </row>
    <row r="1366" spans="6:6" x14ac:dyDescent="0.3">
      <c r="F1366" s="32"/>
    </row>
    <row r="1367" spans="6:6" x14ac:dyDescent="0.3">
      <c r="F1367" s="32"/>
    </row>
    <row r="1368" spans="6:6" x14ac:dyDescent="0.3">
      <c r="F1368" s="32"/>
    </row>
    <row r="1369" spans="6:6" x14ac:dyDescent="0.3">
      <c r="F1369" s="32"/>
    </row>
    <row r="1370" spans="6:6" x14ac:dyDescent="0.3">
      <c r="F1370" s="32"/>
    </row>
    <row r="1371" spans="6:6" x14ac:dyDescent="0.3">
      <c r="F1371" s="32"/>
    </row>
    <row r="1372" spans="6:6" x14ac:dyDescent="0.3">
      <c r="F1372" s="32"/>
    </row>
    <row r="1373" spans="6:6" x14ac:dyDescent="0.3">
      <c r="F1373" s="32"/>
    </row>
    <row r="1374" spans="6:6" x14ac:dyDescent="0.3">
      <c r="F1374" s="32"/>
    </row>
    <row r="1375" spans="6:6" x14ac:dyDescent="0.3">
      <c r="F1375" s="32"/>
    </row>
    <row r="1376" spans="6:6" x14ac:dyDescent="0.3">
      <c r="F1376" s="32"/>
    </row>
    <row r="1377" spans="6:6" x14ac:dyDescent="0.3">
      <c r="F1377" s="32"/>
    </row>
    <row r="1378" spans="6:6" x14ac:dyDescent="0.3">
      <c r="F1378" s="32"/>
    </row>
    <row r="1379" spans="6:6" x14ac:dyDescent="0.3">
      <c r="F1379" s="32"/>
    </row>
    <row r="1380" spans="6:6" x14ac:dyDescent="0.3">
      <c r="F1380" s="32"/>
    </row>
    <row r="1381" spans="6:6" x14ac:dyDescent="0.3">
      <c r="F1381" s="32"/>
    </row>
    <row r="1382" spans="6:6" x14ac:dyDescent="0.3">
      <c r="F1382" s="32"/>
    </row>
    <row r="1383" spans="6:6" x14ac:dyDescent="0.3">
      <c r="F1383" s="32"/>
    </row>
    <row r="1384" spans="6:6" x14ac:dyDescent="0.3">
      <c r="F1384" s="32"/>
    </row>
    <row r="1385" spans="6:6" x14ac:dyDescent="0.3">
      <c r="F1385" s="32"/>
    </row>
    <row r="1386" spans="6:6" x14ac:dyDescent="0.3">
      <c r="F1386" s="32"/>
    </row>
    <row r="1387" spans="6:6" x14ac:dyDescent="0.3">
      <c r="F1387" s="32"/>
    </row>
    <row r="1388" spans="6:6" x14ac:dyDescent="0.3">
      <c r="F1388" s="32"/>
    </row>
    <row r="1389" spans="6:6" x14ac:dyDescent="0.3">
      <c r="F1389" s="32"/>
    </row>
    <row r="1390" spans="6:6" x14ac:dyDescent="0.3">
      <c r="F1390" s="32"/>
    </row>
    <row r="1391" spans="6:6" x14ac:dyDescent="0.3">
      <c r="F1391" s="32"/>
    </row>
    <row r="1392" spans="6:6" x14ac:dyDescent="0.3">
      <c r="F1392" s="32"/>
    </row>
    <row r="1393" spans="6:6" x14ac:dyDescent="0.3">
      <c r="F1393" s="32"/>
    </row>
    <row r="1394" spans="6:6" x14ac:dyDescent="0.3">
      <c r="F1394" s="32"/>
    </row>
    <row r="1395" spans="6:6" x14ac:dyDescent="0.3">
      <c r="F1395" s="32"/>
    </row>
    <row r="1396" spans="6:6" x14ac:dyDescent="0.3">
      <c r="F1396" s="32"/>
    </row>
    <row r="1397" spans="6:6" x14ac:dyDescent="0.3">
      <c r="F1397" s="32"/>
    </row>
    <row r="1398" spans="6:6" x14ac:dyDescent="0.3">
      <c r="F1398" s="32"/>
    </row>
    <row r="1399" spans="6:6" x14ac:dyDescent="0.3">
      <c r="F1399" s="32"/>
    </row>
    <row r="1400" spans="6:6" x14ac:dyDescent="0.3">
      <c r="F1400" s="32"/>
    </row>
    <row r="1401" spans="6:6" x14ac:dyDescent="0.3">
      <c r="F1401" s="32"/>
    </row>
    <row r="1402" spans="6:6" x14ac:dyDescent="0.3">
      <c r="F1402" s="32"/>
    </row>
    <row r="1403" spans="6:6" x14ac:dyDescent="0.3">
      <c r="F1403" s="32"/>
    </row>
    <row r="1404" spans="6:6" x14ac:dyDescent="0.3">
      <c r="F1404" s="32"/>
    </row>
    <row r="1405" spans="6:6" x14ac:dyDescent="0.3">
      <c r="F1405" s="32"/>
    </row>
    <row r="1406" spans="6:6" x14ac:dyDescent="0.3">
      <c r="F1406" s="32"/>
    </row>
    <row r="1407" spans="6:6" x14ac:dyDescent="0.3">
      <c r="F1407" s="32"/>
    </row>
    <row r="1408" spans="6:6" x14ac:dyDescent="0.3">
      <c r="F1408" s="32"/>
    </row>
    <row r="1409" spans="6:6" x14ac:dyDescent="0.3">
      <c r="F1409" s="32"/>
    </row>
    <row r="1410" spans="6:6" x14ac:dyDescent="0.3">
      <c r="F1410" s="32"/>
    </row>
    <row r="1411" spans="6:6" x14ac:dyDescent="0.3">
      <c r="F1411" s="32"/>
    </row>
    <row r="1412" spans="6:6" x14ac:dyDescent="0.3">
      <c r="F1412" s="32"/>
    </row>
    <row r="1413" spans="6:6" x14ac:dyDescent="0.3">
      <c r="F1413" s="32"/>
    </row>
    <row r="1414" spans="6:6" x14ac:dyDescent="0.3">
      <c r="F1414" s="32"/>
    </row>
    <row r="1415" spans="6:6" x14ac:dyDescent="0.3">
      <c r="F1415" s="32"/>
    </row>
    <row r="1416" spans="6:6" x14ac:dyDescent="0.3">
      <c r="F1416" s="32"/>
    </row>
    <row r="1417" spans="6:6" x14ac:dyDescent="0.3">
      <c r="F1417" s="32"/>
    </row>
    <row r="1418" spans="6:6" x14ac:dyDescent="0.3">
      <c r="F1418" s="32"/>
    </row>
    <row r="1419" spans="6:6" x14ac:dyDescent="0.3">
      <c r="F1419" s="32"/>
    </row>
    <row r="1420" spans="6:6" x14ac:dyDescent="0.3">
      <c r="F1420" s="32"/>
    </row>
    <row r="1421" spans="6:6" x14ac:dyDescent="0.3">
      <c r="F1421" s="32"/>
    </row>
    <row r="1422" spans="6:6" x14ac:dyDescent="0.3">
      <c r="F1422" s="32"/>
    </row>
    <row r="1423" spans="6:6" x14ac:dyDescent="0.3">
      <c r="F1423" s="32"/>
    </row>
    <row r="1424" spans="6:6" x14ac:dyDescent="0.3">
      <c r="F1424" s="32"/>
    </row>
    <row r="1425" spans="6:6" x14ac:dyDescent="0.3">
      <c r="F1425" s="32"/>
    </row>
    <row r="1426" spans="6:6" x14ac:dyDescent="0.3">
      <c r="F1426" s="32"/>
    </row>
    <row r="1427" spans="6:6" x14ac:dyDescent="0.3">
      <c r="F1427" s="32"/>
    </row>
    <row r="1428" spans="6:6" x14ac:dyDescent="0.3">
      <c r="F1428" s="32"/>
    </row>
    <row r="1429" spans="6:6" x14ac:dyDescent="0.3">
      <c r="F1429" s="32"/>
    </row>
    <row r="1430" spans="6:6" x14ac:dyDescent="0.3">
      <c r="F1430" s="32"/>
    </row>
    <row r="1431" spans="6:6" x14ac:dyDescent="0.3">
      <c r="F1431" s="32"/>
    </row>
    <row r="1432" spans="6:6" x14ac:dyDescent="0.3">
      <c r="F1432" s="32"/>
    </row>
    <row r="1433" spans="6:6" x14ac:dyDescent="0.3">
      <c r="F1433" s="32"/>
    </row>
    <row r="1434" spans="6:6" x14ac:dyDescent="0.3">
      <c r="F1434" s="32"/>
    </row>
    <row r="1435" spans="6:6" x14ac:dyDescent="0.3">
      <c r="F1435" s="32"/>
    </row>
    <row r="1436" spans="6:6" x14ac:dyDescent="0.3">
      <c r="F1436" s="32"/>
    </row>
    <row r="1437" spans="6:6" x14ac:dyDescent="0.3">
      <c r="F1437" s="32"/>
    </row>
    <row r="1438" spans="6:6" x14ac:dyDescent="0.3">
      <c r="F1438" s="32"/>
    </row>
    <row r="1439" spans="6:6" x14ac:dyDescent="0.3">
      <c r="F1439" s="32"/>
    </row>
    <row r="1440" spans="6:6" x14ac:dyDescent="0.3">
      <c r="F1440" s="32"/>
    </row>
    <row r="1441" spans="6:6" x14ac:dyDescent="0.3">
      <c r="F1441" s="32"/>
    </row>
    <row r="1442" spans="6:6" x14ac:dyDescent="0.3">
      <c r="F1442" s="32"/>
    </row>
    <row r="1443" spans="6:6" x14ac:dyDescent="0.3">
      <c r="F1443" s="32"/>
    </row>
    <row r="1444" spans="6:6" x14ac:dyDescent="0.3">
      <c r="F1444" s="32"/>
    </row>
    <row r="1445" spans="6:6" x14ac:dyDescent="0.3">
      <c r="F1445" s="32"/>
    </row>
    <row r="1446" spans="6:6" x14ac:dyDescent="0.3">
      <c r="F1446" s="32"/>
    </row>
    <row r="1447" spans="6:6" x14ac:dyDescent="0.3">
      <c r="F1447" s="32"/>
    </row>
    <row r="1448" spans="6:6" x14ac:dyDescent="0.3">
      <c r="F1448" s="32"/>
    </row>
    <row r="1449" spans="6:6" x14ac:dyDescent="0.3">
      <c r="F1449" s="32"/>
    </row>
    <row r="1450" spans="6:6" x14ac:dyDescent="0.3">
      <c r="F1450" s="32"/>
    </row>
    <row r="1451" spans="6:6" x14ac:dyDescent="0.3">
      <c r="F1451" s="32"/>
    </row>
    <row r="1452" spans="6:6" x14ac:dyDescent="0.3">
      <c r="F1452" s="32"/>
    </row>
    <row r="1453" spans="6:6" x14ac:dyDescent="0.3">
      <c r="F1453" s="32"/>
    </row>
    <row r="1454" spans="6:6" x14ac:dyDescent="0.3">
      <c r="F1454" s="32"/>
    </row>
    <row r="1455" spans="6:6" x14ac:dyDescent="0.3">
      <c r="F1455" s="32"/>
    </row>
    <row r="1456" spans="6:6" x14ac:dyDescent="0.3">
      <c r="F1456" s="32"/>
    </row>
    <row r="1457" spans="6:6" x14ac:dyDescent="0.3">
      <c r="F1457" s="32"/>
    </row>
    <row r="1458" spans="6:6" x14ac:dyDescent="0.3">
      <c r="F1458" s="32"/>
    </row>
    <row r="1459" spans="6:6" x14ac:dyDescent="0.3">
      <c r="F1459" s="32"/>
    </row>
    <row r="1460" spans="6:6" x14ac:dyDescent="0.3">
      <c r="F1460" s="32"/>
    </row>
    <row r="1461" spans="6:6" x14ac:dyDescent="0.3">
      <c r="F1461" s="32"/>
    </row>
    <row r="1462" spans="6:6" x14ac:dyDescent="0.3">
      <c r="F1462" s="32"/>
    </row>
    <row r="1463" spans="6:6" x14ac:dyDescent="0.3">
      <c r="F1463" s="32"/>
    </row>
    <row r="1464" spans="6:6" x14ac:dyDescent="0.3">
      <c r="F1464" s="32"/>
    </row>
    <row r="1465" spans="6:6" x14ac:dyDescent="0.3">
      <c r="F1465" s="32"/>
    </row>
    <row r="1466" spans="6:6" x14ac:dyDescent="0.3">
      <c r="F1466" s="32"/>
    </row>
    <row r="1467" spans="6:6" x14ac:dyDescent="0.3">
      <c r="F1467" s="32"/>
    </row>
    <row r="1468" spans="6:6" x14ac:dyDescent="0.3">
      <c r="F1468" s="32"/>
    </row>
    <row r="1469" spans="6:6" x14ac:dyDescent="0.3">
      <c r="F1469" s="32"/>
    </row>
    <row r="1470" spans="6:6" x14ac:dyDescent="0.3">
      <c r="F1470" s="32"/>
    </row>
    <row r="1471" spans="6:6" x14ac:dyDescent="0.3">
      <c r="F1471" s="32"/>
    </row>
    <row r="1472" spans="6:6" x14ac:dyDescent="0.3">
      <c r="F1472" s="32"/>
    </row>
    <row r="1473" spans="6:6" x14ac:dyDescent="0.3">
      <c r="F1473" s="32"/>
    </row>
    <row r="1474" spans="6:6" x14ac:dyDescent="0.3">
      <c r="F1474" s="32"/>
    </row>
    <row r="1475" spans="6:6" x14ac:dyDescent="0.3">
      <c r="F1475" s="32"/>
    </row>
    <row r="1476" spans="6:6" x14ac:dyDescent="0.3">
      <c r="F1476" s="32"/>
    </row>
    <row r="1477" spans="6:6" x14ac:dyDescent="0.3">
      <c r="F1477" s="32"/>
    </row>
    <row r="1478" spans="6:6" x14ac:dyDescent="0.3">
      <c r="F1478" s="32"/>
    </row>
    <row r="1479" spans="6:6" x14ac:dyDescent="0.3">
      <c r="F1479" s="32"/>
    </row>
    <row r="1480" spans="6:6" x14ac:dyDescent="0.3">
      <c r="F1480" s="32"/>
    </row>
    <row r="1481" spans="6:6" x14ac:dyDescent="0.3">
      <c r="F1481" s="32"/>
    </row>
    <row r="1482" spans="6:6" x14ac:dyDescent="0.3">
      <c r="F1482" s="32"/>
    </row>
    <row r="1483" spans="6:6" x14ac:dyDescent="0.3">
      <c r="F1483" s="32"/>
    </row>
    <row r="1484" spans="6:6" x14ac:dyDescent="0.3">
      <c r="F1484" s="32"/>
    </row>
    <row r="1485" spans="6:6" x14ac:dyDescent="0.3">
      <c r="F1485" s="32"/>
    </row>
    <row r="1486" spans="6:6" x14ac:dyDescent="0.3">
      <c r="F1486" s="32"/>
    </row>
    <row r="1487" spans="6:6" x14ac:dyDescent="0.3">
      <c r="F1487" s="32"/>
    </row>
    <row r="1488" spans="6:6" x14ac:dyDescent="0.3">
      <c r="F1488" s="32"/>
    </row>
    <row r="1489" spans="6:6" x14ac:dyDescent="0.3">
      <c r="F1489" s="32"/>
    </row>
    <row r="1490" spans="6:6" x14ac:dyDescent="0.3">
      <c r="F1490" s="32"/>
    </row>
    <row r="1491" spans="6:6" x14ac:dyDescent="0.3">
      <c r="F1491" s="32"/>
    </row>
    <row r="1492" spans="6:6" x14ac:dyDescent="0.3">
      <c r="F1492" s="32"/>
    </row>
    <row r="1493" spans="6:6" x14ac:dyDescent="0.3">
      <c r="F1493" s="32"/>
    </row>
    <row r="1494" spans="6:6" x14ac:dyDescent="0.3">
      <c r="F1494" s="32"/>
    </row>
    <row r="1495" spans="6:6" x14ac:dyDescent="0.3">
      <c r="F1495" s="32"/>
    </row>
    <row r="1496" spans="6:6" x14ac:dyDescent="0.3">
      <c r="F1496" s="32"/>
    </row>
    <row r="1497" spans="6:6" x14ac:dyDescent="0.3">
      <c r="F1497" s="32"/>
    </row>
    <row r="1498" spans="6:6" x14ac:dyDescent="0.3">
      <c r="F1498" s="32"/>
    </row>
    <row r="1499" spans="6:6" x14ac:dyDescent="0.3">
      <c r="F1499" s="32"/>
    </row>
    <row r="1500" spans="6:6" x14ac:dyDescent="0.3">
      <c r="F1500" s="32"/>
    </row>
    <row r="1501" spans="6:6" x14ac:dyDescent="0.3">
      <c r="F1501" s="32"/>
    </row>
    <row r="1502" spans="6:6" x14ac:dyDescent="0.3">
      <c r="F1502" s="32"/>
    </row>
    <row r="1503" spans="6:6" x14ac:dyDescent="0.3">
      <c r="F1503" s="32"/>
    </row>
    <row r="1504" spans="6:6" x14ac:dyDescent="0.3">
      <c r="F1504" s="32"/>
    </row>
    <row r="1505" spans="6:6" x14ac:dyDescent="0.3">
      <c r="F1505" s="32"/>
    </row>
    <row r="1506" spans="6:6" x14ac:dyDescent="0.3">
      <c r="F1506" s="32"/>
    </row>
    <row r="1507" spans="6:6" x14ac:dyDescent="0.3">
      <c r="F1507" s="32"/>
    </row>
    <row r="1508" spans="6:6" x14ac:dyDescent="0.3">
      <c r="F1508" s="32"/>
    </row>
    <row r="1509" spans="6:6" x14ac:dyDescent="0.3">
      <c r="F1509" s="32"/>
    </row>
    <row r="1510" spans="6:6" x14ac:dyDescent="0.3">
      <c r="F1510" s="32"/>
    </row>
    <row r="1511" spans="6:6" x14ac:dyDescent="0.3">
      <c r="F1511" s="32"/>
    </row>
    <row r="1512" spans="6:6" x14ac:dyDescent="0.3">
      <c r="F1512" s="32"/>
    </row>
    <row r="1513" spans="6:6" x14ac:dyDescent="0.3">
      <c r="F1513" s="32"/>
    </row>
    <row r="1514" spans="6:6" x14ac:dyDescent="0.3">
      <c r="F1514" s="32"/>
    </row>
    <row r="1515" spans="6:6" x14ac:dyDescent="0.3">
      <c r="F1515" s="32"/>
    </row>
    <row r="1516" spans="6:6" x14ac:dyDescent="0.3">
      <c r="F1516" s="32"/>
    </row>
    <row r="1517" spans="6:6" x14ac:dyDescent="0.3">
      <c r="F1517" s="32"/>
    </row>
    <row r="1518" spans="6:6" x14ac:dyDescent="0.3">
      <c r="F1518" s="32"/>
    </row>
    <row r="1519" spans="6:6" x14ac:dyDescent="0.3">
      <c r="F1519" s="32"/>
    </row>
    <row r="1520" spans="6:6" x14ac:dyDescent="0.3">
      <c r="F1520" s="32"/>
    </row>
    <row r="1521" spans="6:6" x14ac:dyDescent="0.3">
      <c r="F1521" s="32"/>
    </row>
    <row r="1522" spans="6:6" x14ac:dyDescent="0.3">
      <c r="F1522" s="32"/>
    </row>
    <row r="1523" spans="6:6" x14ac:dyDescent="0.3">
      <c r="F1523" s="32"/>
    </row>
    <row r="1524" spans="6:6" x14ac:dyDescent="0.3">
      <c r="F1524" s="32"/>
    </row>
    <row r="1525" spans="6:6" x14ac:dyDescent="0.3">
      <c r="F1525" s="32"/>
    </row>
    <row r="1526" spans="6:6" x14ac:dyDescent="0.3">
      <c r="F1526" s="32"/>
    </row>
    <row r="1527" spans="6:6" x14ac:dyDescent="0.3">
      <c r="F1527" s="32"/>
    </row>
    <row r="1528" spans="6:6" x14ac:dyDescent="0.3">
      <c r="F1528" s="32"/>
    </row>
    <row r="1529" spans="6:6" x14ac:dyDescent="0.3">
      <c r="F1529" s="32"/>
    </row>
    <row r="1530" spans="6:6" x14ac:dyDescent="0.3">
      <c r="F1530" s="32"/>
    </row>
    <row r="1531" spans="6:6" x14ac:dyDescent="0.3">
      <c r="F1531" s="32"/>
    </row>
    <row r="1532" spans="6:6" x14ac:dyDescent="0.3">
      <c r="F1532" s="32"/>
    </row>
    <row r="1533" spans="6:6" x14ac:dyDescent="0.3">
      <c r="F1533" s="32"/>
    </row>
    <row r="1534" spans="6:6" x14ac:dyDescent="0.3">
      <c r="F1534" s="32"/>
    </row>
    <row r="1535" spans="6:6" x14ac:dyDescent="0.3">
      <c r="F1535" s="32"/>
    </row>
    <row r="1536" spans="6:6" x14ac:dyDescent="0.3">
      <c r="F1536" s="32"/>
    </row>
    <row r="1537" spans="6:6" x14ac:dyDescent="0.3">
      <c r="F1537" s="32"/>
    </row>
    <row r="1538" spans="6:6" x14ac:dyDescent="0.3">
      <c r="F1538" s="32"/>
    </row>
    <row r="1539" spans="6:6" x14ac:dyDescent="0.3">
      <c r="F1539" s="32"/>
    </row>
    <row r="1540" spans="6:6" x14ac:dyDescent="0.3">
      <c r="F1540" s="32"/>
    </row>
    <row r="1541" spans="6:6" x14ac:dyDescent="0.3">
      <c r="F1541" s="32"/>
    </row>
    <row r="1542" spans="6:6" x14ac:dyDescent="0.3">
      <c r="F1542" s="32"/>
    </row>
    <row r="1543" spans="6:6" x14ac:dyDescent="0.3">
      <c r="F1543" s="32"/>
    </row>
    <row r="1544" spans="6:6" x14ac:dyDescent="0.3">
      <c r="F1544" s="32"/>
    </row>
    <row r="1545" spans="6:6" x14ac:dyDescent="0.3">
      <c r="F1545" s="32"/>
    </row>
    <row r="1546" spans="6:6" x14ac:dyDescent="0.3">
      <c r="F1546" s="32"/>
    </row>
    <row r="1547" spans="6:6" x14ac:dyDescent="0.3">
      <c r="F1547" s="32"/>
    </row>
    <row r="1548" spans="6:6" x14ac:dyDescent="0.3">
      <c r="F1548" s="32"/>
    </row>
    <row r="1549" spans="6:6" x14ac:dyDescent="0.3">
      <c r="F1549" s="32"/>
    </row>
    <row r="1550" spans="6:6" x14ac:dyDescent="0.3">
      <c r="F1550" s="32"/>
    </row>
    <row r="1551" spans="6:6" x14ac:dyDescent="0.3">
      <c r="F1551" s="32"/>
    </row>
    <row r="1552" spans="6:6" x14ac:dyDescent="0.3">
      <c r="F1552" s="32"/>
    </row>
  </sheetData>
  <dataValidations count="2">
    <dataValidation type="list" allowBlank="1" showInputMessage="1" showErrorMessage="1" sqref="D12:D28 D30:D115">
      <formula1>subdivision</formula1>
    </dataValidation>
    <dataValidation type="list" allowBlank="1" showInputMessage="1" showErrorMessage="1" sqref="A92:A138">
      <formula1>counties</formula1>
    </dataValidation>
  </dataValidations>
  <printOptions horizontalCentered="1" gridLines="1"/>
  <pageMargins left="0" right="0" top="0.78125" bottom="0" header="0.3" footer="0.3"/>
  <pageSetup paperSize="17" scale="75" fitToHeight="0" orientation="landscape" r:id="rId1"/>
  <headerFooter scaleWithDoc="0" alignWithMargins="0">
    <oddHeader>&amp;C&amp;"Arial,Regular"&amp;18May 8, 2018 Primary Election Local Questions and Issues Summary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Elect Div Raw Data</vt:lpstr>
      <vt:lpstr>'Elect Div Raw Data'!Print_Area</vt:lpstr>
      <vt:lpstr>'Elect Div Raw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Ostrowski, Maggie</dc:creator>
  <cp:lastModifiedBy>Henderson, Serena</cp:lastModifiedBy>
  <cp:lastPrinted>2018-06-11T15:47:34Z</cp:lastPrinted>
  <dcterms:created xsi:type="dcterms:W3CDTF">2013-08-01T20:17:17Z</dcterms:created>
  <dcterms:modified xsi:type="dcterms:W3CDTF">2018-07-18T19:24:55Z</dcterms:modified>
</cp:coreProperties>
</file>