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meyer\Documents\KWF_Beach_Sampling_2019_2020\KWF_Beach_Sampling_2019_2020\data\"/>
    </mc:Choice>
  </mc:AlternateContent>
  <bookViews>
    <workbookView xWindow="-120" yWindow="-120" windowWidth="29040" windowHeight="15840" tabRatio="803" firstSheet="5" activeTab="6"/>
  </bookViews>
  <sheets>
    <sheet name="2020 READ THIS FIRST" sheetId="28" r:id="rId1"/>
    <sheet name="2019-2020_FinalReport_MST2020" sheetId="27" r:id="rId2"/>
    <sheet name="2017-2020_SKERunCounts_FINALRPT" sheetId="30" r:id="rId3"/>
    <sheet name="2019-2020_FinalReport_WQStnds" sheetId="10" r:id="rId4"/>
    <sheet name="2019-2020_FinalReport_SampSites" sheetId="7" r:id="rId5"/>
    <sheet name="2019-2020_FinalReport_WkExcdnce" sheetId="20" r:id="rId6"/>
    <sheet name="2019-2020_FinalReport_Entero" sheetId="19" r:id="rId7"/>
    <sheet name="2019-2020 Final report_FC" sheetId="26" r:id="rId8"/>
    <sheet name="10%_STV_samples" sheetId="22" r:id="rId9"/>
    <sheet name="Geomean calcs" sheetId="21" r:id="rId10"/>
  </sheets>
  <externalReferences>
    <externalReference r:id="rId11"/>
  </externalReferences>
  <definedNames>
    <definedName name="bCol" localSheetId="9">'Geomean calcs'!#REF!</definedName>
    <definedName name="bCol">#REF!</definedName>
    <definedName name="bRow" localSheetId="9">'Geomean calcs'!#REF!</definedName>
    <definedName name="bRow">#REF!</definedName>
    <definedName name="CritDays" localSheetId="9">'Geomean calcs'!#REF!</definedName>
    <definedName name="CritDays">#REF!</definedName>
    <definedName name="CritNbr" localSheetId="9">'Geomean calcs'!#REF!</definedName>
    <definedName name="CritNbr">#REF!</definedName>
    <definedName name="insufficient" localSheetId="9">'Geomean calcs'!#REF!</definedName>
    <definedName name="insufficient">#REF!</definedName>
    <definedName name="tData" localSheetId="9">'Geomean calcs'!#REF!</definedName>
    <definedName name="tData">#REF!</definedName>
    <definedName name="tDate" localSheetId="9">'Geomean calcs'!#REF!</definedName>
    <definedName name="tDate">#REF!</definedName>
    <definedName name="vRanBottom" localSheetId="9">'Geomean calcs'!#REF!</definedName>
    <definedName name="vRanBottom">#REF!</definedName>
    <definedName name="vRandTop" localSheetId="9">'Geomean calcs'!#REF!</definedName>
    <definedName name="vRandTop">#REF!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7" i="22" l="1"/>
  <c r="P11" i="21" l="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13" i="21"/>
  <c r="P12" i="21"/>
  <c r="H27" i="21" l="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50" i="21"/>
  <c r="H51" i="21"/>
  <c r="H52" i="21"/>
  <c r="H53" i="21"/>
  <c r="H55" i="21"/>
  <c r="H56" i="21"/>
  <c r="H57" i="21"/>
  <c r="H58" i="21"/>
  <c r="H59" i="21"/>
  <c r="H60" i="21"/>
  <c r="H63" i="21"/>
  <c r="H64" i="21"/>
  <c r="H65" i="21"/>
  <c r="H66" i="21"/>
  <c r="H73" i="21"/>
  <c r="H74" i="21"/>
  <c r="H75" i="21"/>
  <c r="H26" i="21"/>
  <c r="H25" i="21"/>
  <c r="H24" i="21"/>
  <c r="H22" i="21"/>
  <c r="H15" i="21"/>
  <c r="H16" i="21"/>
  <c r="H13" i="21"/>
  <c r="H14" i="21"/>
  <c r="H12" i="21"/>
  <c r="H11" i="21"/>
  <c r="G11" i="21"/>
  <c r="E11" i="21"/>
  <c r="E63" i="22"/>
  <c r="E50" i="22"/>
  <c r="E37" i="22"/>
  <c r="E24" i="22"/>
  <c r="E11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13" i="22"/>
  <c r="D14" i="22"/>
  <c r="D15" i="22"/>
  <c r="D16" i="22"/>
  <c r="D17" i="22"/>
  <c r="D18" i="22"/>
  <c r="D19" i="22"/>
  <c r="D20" i="22"/>
  <c r="D21" i="22"/>
  <c r="D22" i="22"/>
  <c r="D12" i="22"/>
  <c r="D11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J22" i="22" l="1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13" i="22"/>
  <c r="J14" i="22"/>
  <c r="J15" i="22"/>
  <c r="J16" i="22"/>
  <c r="J17" i="22"/>
  <c r="J18" i="22"/>
  <c r="J19" i="22"/>
  <c r="J20" i="22"/>
  <c r="J21" i="22"/>
  <c r="J12" i="22"/>
  <c r="J11" i="22"/>
  <c r="L50" i="22" l="1"/>
  <c r="K24" i="22"/>
  <c r="L24" i="22"/>
  <c r="K50" i="22"/>
  <c r="K11" i="22"/>
  <c r="L11" i="22"/>
  <c r="L63" i="22"/>
  <c r="K63" i="22"/>
  <c r="K37" i="22"/>
  <c r="C8" i="21" l="1"/>
  <c r="K8" i="21"/>
  <c r="M11" i="21"/>
  <c r="O11" i="21"/>
  <c r="E12" i="21"/>
  <c r="G12" i="21"/>
  <c r="M12" i="21"/>
  <c r="O12" i="21"/>
  <c r="E13" i="21"/>
  <c r="G13" i="21"/>
  <c r="M13" i="21"/>
  <c r="O13" i="21"/>
  <c r="E14" i="21"/>
  <c r="G14" i="21"/>
  <c r="M14" i="21"/>
  <c r="O14" i="21"/>
  <c r="E15" i="21"/>
  <c r="G15" i="21"/>
  <c r="M15" i="21"/>
  <c r="O15" i="21"/>
  <c r="E16" i="21"/>
  <c r="G16" i="21"/>
  <c r="M16" i="21"/>
  <c r="O16" i="21"/>
  <c r="E17" i="21"/>
  <c r="G17" i="21"/>
  <c r="H17" i="21" s="1"/>
  <c r="M17" i="21"/>
  <c r="O17" i="21"/>
  <c r="E18" i="21"/>
  <c r="G18" i="21"/>
  <c r="H18" i="21" s="1"/>
  <c r="M18" i="21"/>
  <c r="O18" i="21"/>
  <c r="E19" i="21"/>
  <c r="G19" i="21"/>
  <c r="H19" i="21" s="1"/>
  <c r="M19" i="21"/>
  <c r="O19" i="21"/>
  <c r="E20" i="21"/>
  <c r="G20" i="21"/>
  <c r="H20" i="21" s="1"/>
  <c r="M20" i="21"/>
  <c r="O20" i="21"/>
  <c r="E21" i="21"/>
  <c r="G21" i="21"/>
  <c r="H21" i="21" s="1"/>
  <c r="M21" i="21"/>
  <c r="O21" i="21"/>
  <c r="E22" i="21"/>
  <c r="G22" i="21"/>
  <c r="M22" i="21"/>
  <c r="O22" i="21"/>
  <c r="E23" i="21"/>
  <c r="G23" i="21"/>
  <c r="H23" i="21"/>
  <c r="M23" i="21"/>
  <c r="O23" i="21"/>
  <c r="E24" i="21"/>
  <c r="G24" i="21"/>
  <c r="M24" i="21"/>
  <c r="O24" i="21"/>
  <c r="E25" i="21"/>
  <c r="G25" i="21"/>
  <c r="M25" i="21"/>
  <c r="O25" i="21"/>
  <c r="E26" i="21"/>
  <c r="G26" i="21"/>
  <c r="M26" i="21"/>
  <c r="O26" i="21"/>
  <c r="E27" i="21"/>
  <c r="G27" i="21"/>
  <c r="M27" i="21"/>
  <c r="O27" i="21"/>
  <c r="E28" i="21"/>
  <c r="G28" i="21"/>
  <c r="M28" i="21"/>
  <c r="O28" i="21"/>
  <c r="E29" i="21"/>
  <c r="G29" i="21"/>
  <c r="M29" i="21"/>
  <c r="O29" i="21"/>
  <c r="E30" i="21"/>
  <c r="G30" i="21"/>
  <c r="M30" i="21"/>
  <c r="O30" i="21"/>
  <c r="E31" i="21"/>
  <c r="G31" i="21"/>
  <c r="M31" i="21"/>
  <c r="O31" i="21"/>
  <c r="E32" i="21"/>
  <c r="G32" i="21"/>
  <c r="M32" i="21"/>
  <c r="O32" i="21"/>
  <c r="E33" i="21"/>
  <c r="G33" i="21"/>
  <c r="M33" i="21"/>
  <c r="O33" i="21"/>
  <c r="E34" i="21"/>
  <c r="G34" i="21"/>
  <c r="M34" i="21"/>
  <c r="O34" i="21"/>
  <c r="E35" i="21"/>
  <c r="G35" i="21"/>
  <c r="M35" i="21"/>
  <c r="O35" i="21"/>
  <c r="E36" i="21"/>
  <c r="G36" i="21"/>
  <c r="M36" i="21"/>
  <c r="O36" i="21"/>
  <c r="E37" i="21"/>
  <c r="G37" i="21"/>
  <c r="M37" i="21"/>
  <c r="O37" i="21"/>
  <c r="E38" i="21"/>
  <c r="G38" i="21"/>
  <c r="M38" i="21"/>
  <c r="O38" i="21"/>
  <c r="E39" i="21"/>
  <c r="G39" i="21"/>
  <c r="M39" i="21"/>
  <c r="O39" i="21"/>
  <c r="E40" i="21"/>
  <c r="G40" i="21"/>
  <c r="M40" i="21"/>
  <c r="O40" i="21"/>
  <c r="E41" i="21"/>
  <c r="G41" i="21"/>
  <c r="M41" i="21"/>
  <c r="O41" i="21"/>
  <c r="E42" i="21"/>
  <c r="G42" i="21"/>
  <c r="M42" i="21"/>
  <c r="O42" i="21"/>
  <c r="E43" i="21"/>
  <c r="G43" i="21"/>
  <c r="M43" i="21"/>
  <c r="O43" i="21"/>
  <c r="E44" i="21"/>
  <c r="G44" i="21"/>
  <c r="M44" i="21"/>
  <c r="O44" i="21"/>
  <c r="E45" i="21"/>
  <c r="G45" i="21"/>
  <c r="M45" i="21"/>
  <c r="O45" i="21"/>
  <c r="E46" i="21"/>
  <c r="G46" i="21"/>
  <c r="H46" i="21" s="1"/>
  <c r="M46" i="21"/>
  <c r="O46" i="21"/>
  <c r="E47" i="21"/>
  <c r="G47" i="21"/>
  <c r="H47" i="21" s="1"/>
  <c r="M47" i="21"/>
  <c r="O47" i="21"/>
  <c r="E48" i="21"/>
  <c r="G48" i="21"/>
  <c r="H48" i="21" s="1"/>
  <c r="M48" i="21"/>
  <c r="O48" i="21"/>
  <c r="E49" i="21"/>
  <c r="G49" i="21"/>
  <c r="H49" i="21" s="1"/>
  <c r="M49" i="21"/>
  <c r="O49" i="21"/>
  <c r="E50" i="21"/>
  <c r="G50" i="21"/>
  <c r="M50" i="21"/>
  <c r="O50" i="21"/>
  <c r="E51" i="21"/>
  <c r="G51" i="21"/>
  <c r="M51" i="21"/>
  <c r="O51" i="21"/>
  <c r="E52" i="21"/>
  <c r="G52" i="21"/>
  <c r="M52" i="21"/>
  <c r="O52" i="21"/>
  <c r="E53" i="21"/>
  <c r="G53" i="21"/>
  <c r="M53" i="21"/>
  <c r="O53" i="21"/>
  <c r="E54" i="21"/>
  <c r="G54" i="21"/>
  <c r="H54" i="21" s="1"/>
  <c r="M54" i="21"/>
  <c r="O54" i="21"/>
  <c r="E55" i="21"/>
  <c r="G55" i="21"/>
  <c r="M55" i="21"/>
  <c r="O55" i="21"/>
  <c r="E56" i="21"/>
  <c r="G56" i="21"/>
  <c r="M56" i="21"/>
  <c r="O56" i="21"/>
  <c r="E57" i="21"/>
  <c r="G57" i="21"/>
  <c r="M57" i="21"/>
  <c r="O57" i="21"/>
  <c r="E58" i="21"/>
  <c r="G58" i="21"/>
  <c r="M58" i="21"/>
  <c r="O58" i="21"/>
  <c r="E59" i="21"/>
  <c r="G59" i="21"/>
  <c r="M59" i="21"/>
  <c r="O59" i="21"/>
  <c r="E60" i="21"/>
  <c r="G60" i="21"/>
  <c r="M60" i="21"/>
  <c r="O60" i="21"/>
  <c r="E61" i="21"/>
  <c r="G61" i="21"/>
  <c r="H61" i="21" s="1"/>
  <c r="M61" i="21"/>
  <c r="O61" i="21"/>
  <c r="E62" i="21"/>
  <c r="G62" i="21"/>
  <c r="H62" i="21" s="1"/>
  <c r="M62" i="21"/>
  <c r="O62" i="21"/>
  <c r="E63" i="21"/>
  <c r="G63" i="21"/>
  <c r="M63" i="21"/>
  <c r="O63" i="21"/>
  <c r="E64" i="21"/>
  <c r="G64" i="21"/>
  <c r="M64" i="21"/>
  <c r="O64" i="21"/>
  <c r="E65" i="21"/>
  <c r="G65" i="21"/>
  <c r="M65" i="21"/>
  <c r="O65" i="21"/>
  <c r="E66" i="21"/>
  <c r="G66" i="21"/>
  <c r="M66" i="21"/>
  <c r="O66" i="21"/>
  <c r="E67" i="21"/>
  <c r="G67" i="21"/>
  <c r="H67" i="21" s="1"/>
  <c r="M67" i="21"/>
  <c r="O67" i="21"/>
  <c r="E68" i="21"/>
  <c r="G68" i="21"/>
  <c r="H68" i="21" s="1"/>
  <c r="M68" i="21"/>
  <c r="O68" i="21"/>
  <c r="E69" i="21"/>
  <c r="G69" i="21"/>
  <c r="H69" i="21" s="1"/>
  <c r="M69" i="21"/>
  <c r="O69" i="21"/>
  <c r="E70" i="21"/>
  <c r="G70" i="21"/>
  <c r="H70" i="21" s="1"/>
  <c r="M70" i="21"/>
  <c r="O70" i="21"/>
  <c r="E71" i="21"/>
  <c r="G71" i="21"/>
  <c r="H71" i="21" s="1"/>
  <c r="M71" i="21"/>
  <c r="O71" i="21"/>
  <c r="E72" i="21"/>
  <c r="G72" i="21"/>
  <c r="H72" i="21" s="1"/>
  <c r="M72" i="21"/>
  <c r="O72" i="21"/>
  <c r="E73" i="21"/>
  <c r="G73" i="21"/>
  <c r="M73" i="21"/>
  <c r="O73" i="21"/>
  <c r="E74" i="21"/>
  <c r="G74" i="21"/>
  <c r="M74" i="21"/>
  <c r="O74" i="21"/>
  <c r="E75" i="21"/>
  <c r="G75" i="21"/>
  <c r="M75" i="21"/>
  <c r="O75" i="21"/>
</calcChain>
</file>

<file path=xl/sharedStrings.xml><?xml version="1.0" encoding="utf-8"?>
<sst xmlns="http://schemas.openxmlformats.org/spreadsheetml/2006/main" count="354" uniqueCount="220">
  <si>
    <t>Sample Date</t>
  </si>
  <si>
    <t>BRG1</t>
  </si>
  <si>
    <t>KRGR1</t>
  </si>
  <si>
    <t>KRGR2</t>
  </si>
  <si>
    <t>ND</t>
  </si>
  <si>
    <t>SKB3</t>
  </si>
  <si>
    <t>NKB4</t>
  </si>
  <si>
    <t>U</t>
  </si>
  <si>
    <t>1 U</t>
  </si>
  <si>
    <t>Site ID</t>
  </si>
  <si>
    <t>Latitude</t>
  </si>
  <si>
    <t>Longitude</t>
  </si>
  <si>
    <t>Site description</t>
  </si>
  <si>
    <t>Site Name</t>
  </si>
  <si>
    <t>Warren Ames Memorial Bridge</t>
  </si>
  <si>
    <t>Kenai River Gull Rookery 1</t>
  </si>
  <si>
    <t>Kenai River Gull Rookery 2</t>
  </si>
  <si>
    <t>North Kenai Beach 4</t>
  </si>
  <si>
    <t>South Kenai Beach 3</t>
  </si>
  <si>
    <t>Farthestmost upstream site on Kenai River, receiving little use by fishermen; provides data for background levels of bacteria in river</t>
  </si>
  <si>
    <t>Upstream of gull rookery on the Keanai River; provides data for bacteria levels above influence of rookery</t>
  </si>
  <si>
    <t>Downstream of gull rookery on the Keanai River; provides data for bacteria levels below rookery</t>
  </si>
  <si>
    <t>One of two sites on North Kenai Beach, receiving high dipnetting pressure during PUF; fish carcassess from PUF attract hundreds of gulls present during certain days of PUF; provides data for bacteria levels before, during, after PUF</t>
  </si>
  <si>
    <t>One of two sites on South Kenai Beach, receiving high dipnetting pressure during PUF; fish carcassess from PUF attract hundreds of gulls present during certain days of PUF; provides data for bacteria levels before, during, after PUF</t>
  </si>
  <si>
    <t>Water Quality Standards for Bacteria: Marine Water Uses</t>
  </si>
  <si>
    <t>Fecal coliform</t>
  </si>
  <si>
    <t>Enterococci</t>
  </si>
  <si>
    <t>Used in 2018 report but this is garbage; don't use in future-MH</t>
  </si>
  <si>
    <t xml:space="preserve">Alaska Department of Environmental Conservation </t>
  </si>
  <si>
    <t>Fecal coliform (secondary recreation)</t>
  </si>
  <si>
    <t>Enterococci (contact recreation)</t>
  </si>
  <si>
    <r>
      <t> </t>
    </r>
    <r>
      <rPr>
        <b/>
        <sz val="12"/>
        <color rgb="FF000000"/>
        <rFont val="Times New Roman"/>
        <family val="1"/>
      </rPr>
      <t>Single-sample or 10% standard</t>
    </r>
  </si>
  <si>
    <t>In a 30-day period, not more than 10% of the samples may exceed 400 fecal coliform/100ml.</t>
  </si>
  <si>
    <t>In a 30-day period, not more than 10% of the samples may exceed a statistical threshold value (STV) of 130 enterococci CFU/100 ml.</t>
  </si>
  <si>
    <t>30-day geometric mean</t>
  </si>
  <si>
    <t xml:space="preserve">In a 30-day period, the geometric mean of samples may not exceed 200 fecal coliform/100ml. </t>
  </si>
  <si>
    <t>In a 30-day period, the geometric mean of samples may not exceed 35 enterococci CFU/100 ml.</t>
  </si>
  <si>
    <r>
      <t> </t>
    </r>
    <r>
      <rPr>
        <sz val="10"/>
        <color theme="1"/>
        <rFont val="Arial"/>
        <family val="2"/>
      </rPr>
      <t xml:space="preserve">Edit </t>
    </r>
  </si>
  <si>
    <t>The geometric mean of samples may not exceed 14 fecal coliform/100 ml; and* not more than 10% of the samples may exceed;</t>
  </si>
  <si>
    <t>- 43 MPN per 100 ml for a five-tube decimal dilution test;</t>
  </si>
  <si>
    <t>- 49 MPN per 100 ml for a three-tube decimal dilution test;</t>
  </si>
  <si>
    <t>- 28 MPN per 100 ml for a twelve-tube single dilution test;</t>
  </si>
  <si>
    <t>*For single-year analysis, "and" is replaced with "or".</t>
  </si>
  <si>
    <t>**Standard that was referenced based on analysis methodology used by the laboratory.</t>
  </si>
  <si>
    <t>- 31 CFU per 100 ml for a membrane filtration test (see note 14)***</t>
  </si>
  <si>
    <t>***Note 14. When fecal coliform levels are monitored in waters designated as state approved shellfish harvesting and growing waters, these waters are also subject to 18 AAC 34.010(19).</t>
  </si>
  <si>
    <r>
      <t xml:space="preserve">In a 30-day period, the geometric mean of samples may not exceed 35 enterococci CFU/100 ml, and* not more than 10% of the samples may exceed a statistical threshold value (STV) of </t>
    </r>
    <r>
      <rPr>
        <b/>
        <sz val="11"/>
        <color rgb="FF000000"/>
        <rFont val="Times New Roman"/>
        <family val="1"/>
      </rPr>
      <t>130 enterococci CFU/100 ml.</t>
    </r>
  </si>
  <si>
    <r>
      <t xml:space="preserve">In a 30-day period, the geometric mean of samples may not exceed 200 fecal coliform/100ml, and* not more than 10% of the samples may exceed </t>
    </r>
    <r>
      <rPr>
        <b/>
        <sz val="11"/>
        <color rgb="FF000000"/>
        <rFont val="Times New Roman"/>
        <family val="1"/>
      </rPr>
      <t>400 fecal coliform/100ml.</t>
    </r>
  </si>
  <si>
    <r>
      <rPr>
        <b/>
        <sz val="11"/>
        <color rgb="FF000000"/>
        <rFont val="Calibri"/>
        <family val="2"/>
      </rPr>
      <t>Bold</t>
    </r>
    <r>
      <rPr>
        <sz val="11"/>
        <color rgb="FF000000"/>
        <rFont val="Calibri"/>
        <family val="2"/>
      </rPr>
      <t xml:space="preserve"> text indicates values used to determine exceedances for public notices.</t>
    </r>
  </si>
  <si>
    <t>Sampling date</t>
  </si>
  <si>
    <t>Sampling site</t>
  </si>
  <si>
    <t>DNQ</t>
  </si>
  <si>
    <t>South Kenai Beach (SKB3)</t>
  </si>
  <si>
    <t xml:space="preserve">North Kenai Beach (NKB4) </t>
  </si>
  <si>
    <t>Kenai Gull Rookery 1 (KRG1)</t>
  </si>
  <si>
    <t>Kenai Gull Rookery 2 (KRG2)</t>
  </si>
  <si>
    <t>Water recreation, contact</t>
  </si>
  <si>
    <t>Water recreation, secondary</t>
  </si>
  <si>
    <t>Harvest for consumption of raw mollusks or other raw seafood</t>
  </si>
  <si>
    <t>Warren Ames Memorial Bridge (BRG1)</t>
  </si>
  <si>
    <t>1 U (1)</t>
  </si>
  <si>
    <t>Date</t>
  </si>
  <si>
    <t>Personal use dipnet fishery opens</t>
  </si>
  <si>
    <t>Personal use dipnet fishery closes</t>
  </si>
  <si>
    <t>Reportable Rolling GeoMean &gt;=#5</t>
  </si>
  <si>
    <t>Rolling GeoMean</t>
  </si>
  <si>
    <t># Range</t>
  </si>
  <si>
    <t>Days - 30</t>
  </si>
  <si>
    <t>Manual Calculation by Inspection</t>
  </si>
  <si>
    <t>Static Test Data</t>
  </si>
  <si>
    <t>—</t>
  </si>
  <si>
    <r>
      <rPr>
        <b/>
        <sz val="11"/>
        <color theme="1"/>
        <rFont val="Calibri"/>
        <family val="2"/>
        <scheme val="minor"/>
      </rPr>
      <t>CritDays</t>
    </r>
    <r>
      <rPr>
        <sz val="11"/>
        <color theme="1"/>
        <rFont val="Calibri"/>
        <family val="2"/>
        <scheme val="minor"/>
      </rPr>
      <t>, &lt;=30 days</t>
    </r>
  </si>
  <si>
    <r>
      <rPr>
        <b/>
        <sz val="11"/>
        <color theme="1"/>
        <rFont val="Calibri"/>
        <family val="2"/>
        <scheme val="minor"/>
      </rPr>
      <t>CritNbr</t>
    </r>
    <r>
      <rPr>
        <sz val="11"/>
        <color theme="1"/>
        <rFont val="Calibri"/>
        <family val="2"/>
        <scheme val="minor"/>
      </rPr>
      <t>, min # values</t>
    </r>
  </si>
  <si>
    <t>Criteria:</t>
  </si>
  <si>
    <t xml:space="preserve"> Enterococci</t>
  </si>
  <si>
    <r>
      <t>In a 30-day period, the geometric mean of samples may not exceed 200 fecal coliform/100 mL, and not more than 10% of the samples may exceed 400 fecal coliform/100 mL</t>
    </r>
    <r>
      <rPr>
        <sz val="11"/>
        <color rgb="FF000000"/>
        <rFont val="Calibri"/>
        <family val="2"/>
        <scheme val="minor"/>
      </rPr>
      <t>.</t>
    </r>
  </si>
  <si>
    <r>
      <t>In a 30-day period, the geometric mean of samples may not exceed 35 enterococci CFU/100 mL, and not more than 10% of the samples may exceed a statistical threshold value (STV) of</t>
    </r>
    <r>
      <rPr>
        <sz val="11"/>
        <rFont val="Calibri"/>
        <family val="2"/>
        <scheme val="minor"/>
      </rPr>
      <t xml:space="preserve"> 130 CFU/100 mL</t>
    </r>
    <r>
      <rPr>
        <sz val="11"/>
        <rFont val="Calibri"/>
        <family val="2"/>
        <scheme val="minor"/>
      </rPr>
      <t>.</t>
    </r>
  </si>
  <si>
    <r>
      <t xml:space="preserve">The geometric mean of samples may not exceed 14 fecal coliform/100 ml; and not more than 10% of the samples may exceed </t>
    </r>
    <r>
      <rPr>
        <sz val="11"/>
        <rFont val="Calibri"/>
        <family val="2"/>
        <scheme val="minor"/>
      </rPr>
      <t>31 CFU/100 mL</t>
    </r>
    <r>
      <rPr>
        <sz val="1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for a membrane filtration test. </t>
    </r>
  </si>
  <si>
    <t xml:space="preserve"> U=analyzed but not detected </t>
  </si>
  <si>
    <t>% samples exceeding STV 130 cfu/100 ml</t>
  </si>
  <si>
    <t>% samples exceeding 400 fecal col/100 ml</t>
  </si>
  <si>
    <t>% samples exceeding 31 fecal col/100 ml</t>
  </si>
  <si>
    <t>Biomarker gene type (copies/100 mL)</t>
  </si>
  <si>
    <t>Dog feces</t>
  </si>
  <si>
    <t>Gull feces</t>
  </si>
  <si>
    <t>Human feces</t>
  </si>
  <si>
    <r>
      <t>Entero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</si>
  <si>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FC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</si>
  <si>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Alaska Water Quality Standards for Marine Water (18 AAC 70 (14))</t>
  </si>
  <si>
    <r>
      <t xml:space="preserve">Water recreation: </t>
    </r>
    <r>
      <rPr>
        <sz val="11"/>
        <color rgb="FF000000"/>
        <rFont val="Times New Roman"/>
        <family val="1"/>
      </rPr>
      <t xml:space="preserve">contact recreation, </t>
    </r>
    <r>
      <rPr>
        <sz val="9"/>
        <color rgb="FF000000"/>
        <rFont val="Times New Roman"/>
        <family val="1"/>
      </rPr>
      <t>18 AAC 70 (14)(B)(i)</t>
    </r>
  </si>
  <si>
    <r>
      <t xml:space="preserve">Water recreation: </t>
    </r>
    <r>
      <rPr>
        <sz val="11"/>
        <color rgb="FF000000"/>
        <rFont val="Times New Roman"/>
        <family val="1"/>
      </rPr>
      <t xml:space="preserve">secondary recreation,           </t>
    </r>
    <r>
      <rPr>
        <sz val="9"/>
        <color rgb="FF000000"/>
        <rFont val="Times New Roman"/>
        <family val="1"/>
      </rPr>
      <t>18 AAC 70 (14)(B)(ii)</t>
    </r>
  </si>
  <si>
    <r>
      <t xml:space="preserve">Harvesting for consumption of raw mollusks or other raw aquatic life,                    </t>
    </r>
    <r>
      <rPr>
        <sz val="9"/>
        <color rgb="FF000000"/>
        <rFont val="Times New Roman"/>
        <family val="1"/>
      </rPr>
      <t>18 AAC 70 (14)(D)</t>
    </r>
  </si>
  <si>
    <r>
      <t xml:space="preserve">Single-sample threshold for weekly exceedance during the monitoring season is </t>
    </r>
    <r>
      <rPr>
        <b/>
        <sz val="11"/>
        <color rgb="FF000000"/>
        <rFont val="Calibri"/>
        <family val="2"/>
        <scheme val="minor"/>
      </rPr>
      <t>400 fecal coliform CFU/100 mL</t>
    </r>
    <r>
      <rPr>
        <b/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.</t>
    </r>
  </si>
  <si>
    <r>
      <t>Single-sample threshold for weekly exceedance during the monitoring season is</t>
    </r>
    <r>
      <rPr>
        <b/>
        <sz val="11"/>
        <color rgb="FF000000"/>
        <rFont val="Calibri"/>
        <family val="2"/>
        <scheme val="minor"/>
      </rPr>
      <t xml:space="preserve"> 1</t>
    </r>
    <r>
      <rPr>
        <b/>
        <sz val="11"/>
        <rFont val="Calibri"/>
        <family val="2"/>
        <scheme val="minor"/>
      </rPr>
      <t>30 enterococci CFU/100 mL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.</t>
    </r>
  </si>
  <si>
    <r>
      <t xml:space="preserve">Single-sample threshold for weekly exceedance during the monitoring season is </t>
    </r>
    <r>
      <rPr>
        <b/>
        <sz val="11"/>
        <rFont val="Calibri"/>
        <family val="2"/>
        <scheme val="minor"/>
      </rPr>
      <t>31 fecal coliform CFU/100 mL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.</t>
    </r>
  </si>
  <si>
    <r>
      <t>GM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</si>
  <si>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% samples exceeding 31 CFU/100mL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</si>
  <si>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% samples exceeding 400 CFU/100mL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</si>
  <si>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ND = not detected</t>
  </si>
  <si>
    <t>DNQ = detected but not quantifiable</t>
  </si>
  <si>
    <t>2020 microbial source tracking results from June and July sampling events in the Kenai River and along its beaches.</t>
  </si>
  <si>
    <t>Notes</t>
  </si>
  <si>
    <t>Comments</t>
  </si>
  <si>
    <t>These spreadsheets will all need to be updated for 2020 (this document was originally pulled from the 2019 folder)</t>
  </si>
  <si>
    <t>Unless noted below, spreadsheet contains old 2019 data and will need to be updated with 2020 data for 2020 report</t>
  </si>
  <si>
    <t>Spreadsheets w/labels that include "Final report" have been Qced + contain final tables for report.</t>
  </si>
  <si>
    <t>Used in 2018-2019 report. Completed/ready for 2020 report.-MH, 8/28/20</t>
  </si>
  <si>
    <t>2020 Kenai BEACH Monitoring Data</t>
  </si>
  <si>
    <t xml:space="preserve">2020 Kenai River beach monitoring data for enterococci and fecal coliform. Individual exceedances warranting public notice issuance are color coded by exceedance type. </t>
  </si>
  <si>
    <t>27 (16)</t>
  </si>
  <si>
    <t>13 (12)</t>
  </si>
  <si>
    <t>2 (1)</t>
  </si>
  <si>
    <t>5 (3)</t>
  </si>
  <si>
    <t>8 (6)</t>
  </si>
  <si>
    <t>1 (2)</t>
  </si>
  <si>
    <t>6 (6)</t>
  </si>
  <si>
    <t>17 (25)</t>
  </si>
  <si>
    <t>16 (3)</t>
  </si>
  <si>
    <t>108 (87)</t>
  </si>
  <si>
    <t>178 (121)</t>
  </si>
  <si>
    <t>77 (96)</t>
  </si>
  <si>
    <t>36 (24)</t>
  </si>
  <si>
    <t>46 (54)</t>
  </si>
  <si>
    <t>2.9 (2.9)</t>
  </si>
  <si>
    <t>4 U</t>
  </si>
  <si>
    <t>29 (17)</t>
  </si>
  <si>
    <t>42 (43)</t>
  </si>
  <si>
    <t>4 (4)</t>
  </si>
  <si>
    <t>7.7 (7.69 U)</t>
  </si>
  <si>
    <t>43 (49)</t>
  </si>
  <si>
    <t>13 (10)</t>
  </si>
  <si>
    <t>196 (112)</t>
  </si>
  <si>
    <t>184 (138)</t>
  </si>
  <si>
    <t>133 (153)</t>
  </si>
  <si>
    <t>Complete/ready for use in 2020 report.-MH, 8/28/20</t>
  </si>
  <si>
    <t xml:space="preserve">2020 rolling 30-day geometric means (GM) and total sample exceedance percentages for fecal coliform results at Kenai River beach monitoring locations. Exceedances are color-coded by exceedance type. </t>
  </si>
  <si>
    <t>18 AAC 70 Alaska Water Quality Standards (amended as of March 5, 2020)-(14) Bacteria, for Marine Water Uses</t>
  </si>
  <si>
    <t>2020 Kenai BEACH Monitoring Data: Fecal Coliform Exceedances</t>
  </si>
  <si>
    <t>2020 Kenai BEACH Monitoring Data: Enterococci Exceedances</t>
  </si>
  <si>
    <t>2020 10% rule calcs----STV is NOT something we need to calculate; it has already been done. STV 130 is the value we COMPARE samples to (like 31, 400)</t>
  </si>
  <si>
    <t>Result</t>
  </si>
  <si>
    <t xml:space="preserve"> U=analyzed but not detected  (400 cfu/ml)</t>
  </si>
  <si>
    <t xml:space="preserve"> U=analyzed but not detected (31 cfu/100 ml)</t>
  </si>
  <si>
    <t>8/28/20: MH completed 2019-2020_FinalReport_WkExcdnce for 2020 report.</t>
  </si>
  <si>
    <t xml:space="preserve">8/28/20: MH completed 2019-2020_FinalReport_SampSites for 2020 report. </t>
  </si>
  <si>
    <t xml:space="preserve">8/28/20: MH completed 2019-2020_FinalReport_WQStnds for 2020 report. </t>
  </si>
  <si>
    <t>2020 Geomeans</t>
  </si>
  <si>
    <t>Superscript numbers leading to definitions listed below tables need to be revised once tables are inserted into reports.</t>
  </si>
  <si>
    <t>% samples exceeding STV 130 CFU/100 mL</t>
  </si>
  <si>
    <t>2020 rolling 30-day geometric means (GM) and comparison of results to statistical threshold value (STV) for enterococci at Kenai River beach monitoring locations. Exceedances are color-coded by exceedance type.</t>
  </si>
  <si>
    <t xml:space="preserve">8/31/20: MH completed 2019-2020_FinalReport_Entero for 2020 report. </t>
  </si>
  <si>
    <t xml:space="preserve">8/31/20: MH completed 2019-2020 Final report_FC for 2020 report. </t>
  </si>
  <si>
    <t>As per ADEC CALM document rules, used higher of two reults when duplicate sample was taken. As per the following document, non-detect values were entered at 50% their method detection limit: Listing Methodology for Determining Water Quality Impairments from Pathogens (June 2019)</t>
  </si>
  <si>
    <t>Completed. -MH, 8/31/20</t>
  </si>
  <si>
    <t>Completed.-MH, 8/31/20</t>
  </si>
  <si>
    <t>As per ADEC CALM document rules, used higher of two reults when duplicate sample was taken. Changed U to 0 for 10% calc. Completed</t>
  </si>
  <si>
    <t>Completed. -MH, 8/28/20</t>
  </si>
  <si>
    <t>Edited for 2020 report. cOMPLETE-MH 8/28/20</t>
  </si>
  <si>
    <t xml:space="preserve">8/28/20: MH completed 2019-2020_FinalReport_MST2020 for 2020 report. </t>
  </si>
  <si>
    <t>Completed for 2020. -9/9/20, MH</t>
  </si>
  <si>
    <t>9/9/2020: MH completed 2017-2020_SKERunCounts_FINALRPT for 2020 report.</t>
  </si>
  <si>
    <t>July 1</t>
  </si>
  <si>
    <t>July 2</t>
  </si>
  <si>
    <t>July 3</t>
  </si>
  <si>
    <t>July 4</t>
  </si>
  <si>
    <t>July 5</t>
  </si>
  <si>
    <t>July 6</t>
  </si>
  <si>
    <t>July 7</t>
  </si>
  <si>
    <t>July 8</t>
  </si>
  <si>
    <t>July 9</t>
  </si>
  <si>
    <t>July 10</t>
  </si>
  <si>
    <t>July 11</t>
  </si>
  <si>
    <t>July 12</t>
  </si>
  <si>
    <t>July 13</t>
  </si>
  <si>
    <t>July 14</t>
  </si>
  <si>
    <t>July 15</t>
  </si>
  <si>
    <t>July 16</t>
  </si>
  <si>
    <t>July 17</t>
  </si>
  <si>
    <t>July 18</t>
  </si>
  <si>
    <t>July 19</t>
  </si>
  <si>
    <t>July 20</t>
  </si>
  <si>
    <t>July 21</t>
  </si>
  <si>
    <t>July 22</t>
  </si>
  <si>
    <t>July 23</t>
  </si>
  <si>
    <t>July 24</t>
  </si>
  <si>
    <t>July 25</t>
  </si>
  <si>
    <t>July 26</t>
  </si>
  <si>
    <t>July 27</t>
  </si>
  <si>
    <t>July 28</t>
  </si>
  <si>
    <t>July 29</t>
  </si>
  <si>
    <t>July 30</t>
  </si>
  <si>
    <t>July 31</t>
  </si>
  <si>
    <t>Aug 1</t>
  </si>
  <si>
    <t>Aug 2</t>
  </si>
  <si>
    <t>Aug 3</t>
  </si>
  <si>
    <t>Aug 4</t>
  </si>
  <si>
    <t>Aug 5</t>
  </si>
  <si>
    <t>Aug 6</t>
  </si>
  <si>
    <t>Aug 7</t>
  </si>
  <si>
    <t>Aug 8</t>
  </si>
  <si>
    <t>Aug 9</t>
  </si>
  <si>
    <t>Aug 10</t>
  </si>
  <si>
    <t>Aug 11</t>
  </si>
  <si>
    <t>Aug 12</t>
  </si>
  <si>
    <t>Aug 13</t>
  </si>
  <si>
    <t>Aug 14</t>
  </si>
  <si>
    <t>Aug 15</t>
  </si>
  <si>
    <t>Aug 16</t>
  </si>
  <si>
    <t>Aug 17</t>
  </si>
  <si>
    <t>Aug 18</t>
  </si>
  <si>
    <t>Aug 19</t>
  </si>
  <si>
    <t>Aug 20</t>
  </si>
  <si>
    <t>Aug 21</t>
  </si>
  <si>
    <t>Aug 22</t>
  </si>
  <si>
    <t>Aug 23</t>
  </si>
  <si>
    <t>Aug 24</t>
  </si>
  <si>
    <t>Aug 25</t>
  </si>
  <si>
    <t>Aug 26</t>
  </si>
  <si>
    <t>Aug 27</t>
  </si>
  <si>
    <t>Aug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</si>
</sst>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sz val="13"/>
      <color rgb="FF0070C0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rgb="FF000000"/>
      </right>
      <top style="thick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auto="1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ck">
        <color indexed="64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/>
      <diagonal/>
    </border>
    <border>
      <left style="thin">
        <color rgb="FF7F7F7F"/>
      </left>
      <right style="thick">
        <color auto="1"/>
      </right>
      <top/>
      <bottom style="thin">
        <color rgb="FF7F7F7F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rgb="FF7F7F7F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ck">
        <color auto="1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ck">
        <color auto="1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n">
        <color rgb="FF7F7F7F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2" fillId="10" borderId="65" applyNumberFormat="0" applyAlignment="0" applyProtection="0"/>
    <xf numFmtId="0" fontId="20" fillId="9" borderId="65" applyNumberFormat="0" applyAlignment="0" applyProtection="0"/>
    <xf numFmtId="0" fontId="29" fillId="12" borderId="0" applyNumberFormat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3" fillId="3" borderId="43" xfId="0" applyFont="1" applyFill="1" applyBorder="1" applyAlignment="1">
      <alignment vertical="center"/>
    </xf>
    <xf numFmtId="0" fontId="5" fillId="0" borderId="44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4" borderId="46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6" borderId="59" xfId="0" applyFont="1" applyFill="1" applyBorder="1" applyAlignment="1">
      <alignment horizontal="left" vertical="center" wrapText="1"/>
    </xf>
    <xf numFmtId="0" fontId="16" fillId="7" borderId="13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6" fillId="8" borderId="60" xfId="0" applyFont="1" applyFill="1" applyBorder="1" applyAlignment="1">
      <alignment horizontal="left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58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14" fontId="0" fillId="0" borderId="72" xfId="0" applyNumberFormat="1" applyBorder="1" applyAlignment="1">
      <alignment horizontal="center" vertical="center"/>
    </xf>
    <xf numFmtId="14" fontId="0" fillId="0" borderId="76" xfId="0" applyNumberFormat="1" applyBorder="1" applyAlignment="1">
      <alignment horizontal="center" vertical="center"/>
    </xf>
    <xf numFmtId="0" fontId="17" fillId="11" borderId="20" xfId="1" applyFont="1" applyFill="1" applyBorder="1" applyAlignment="1">
      <alignment horizont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10" borderId="34" xfId="1" applyBorder="1" applyAlignment="1">
      <alignment horizontal="center" vertical="center"/>
    </xf>
    <xf numFmtId="0" fontId="22" fillId="10" borderId="31" xfId="1" applyBorder="1" applyAlignment="1">
      <alignment horizontal="center" vertical="center"/>
    </xf>
    <xf numFmtId="0" fontId="22" fillId="10" borderId="28" xfId="1" applyBorder="1" applyAlignment="1">
      <alignment horizontal="center" vertical="center"/>
    </xf>
    <xf numFmtId="14" fontId="1" fillId="11" borderId="29" xfId="0" applyNumberFormat="1" applyFont="1" applyFill="1" applyBorder="1" applyAlignment="1">
      <alignment horizontal="center" vertical="center"/>
    </xf>
    <xf numFmtId="0" fontId="1" fillId="11" borderId="78" xfId="0" applyFont="1" applyFill="1" applyBorder="1" applyAlignment="1">
      <alignment horizontal="center" vertical="center"/>
    </xf>
    <xf numFmtId="0" fontId="22" fillId="10" borderId="77" xfId="1" applyBorder="1" applyAlignment="1">
      <alignment horizontal="center" vertical="center"/>
    </xf>
    <xf numFmtId="0" fontId="22" fillId="10" borderId="77" xfId="1" applyBorder="1" applyAlignment="1">
      <alignment horizontal="center" vertical="center" wrapText="1"/>
    </xf>
    <xf numFmtId="0" fontId="22" fillId="10" borderId="75" xfId="1" applyBorder="1" applyAlignment="1">
      <alignment horizontal="center" vertical="center"/>
    </xf>
    <xf numFmtId="0" fontId="22" fillId="10" borderId="74" xfId="1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22" fillId="10" borderId="73" xfId="1" applyBorder="1" applyAlignment="1">
      <alignment horizontal="center" vertical="center"/>
    </xf>
    <xf numFmtId="0" fontId="22" fillId="10" borderId="71" xfId="1" applyBorder="1" applyAlignment="1">
      <alignment horizontal="center" vertical="center"/>
    </xf>
    <xf numFmtId="0" fontId="22" fillId="10" borderId="70" xfId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23" fillId="9" borderId="0" xfId="2" applyFont="1" applyBorder="1" applyAlignment="1">
      <alignment horizontal="center" vertical="center"/>
    </xf>
    <xf numFmtId="0" fontId="22" fillId="10" borderId="91" xfId="1" applyBorder="1" applyAlignment="1">
      <alignment horizontal="center" vertical="center"/>
    </xf>
    <xf numFmtId="0" fontId="22" fillId="10" borderId="92" xfId="1" applyBorder="1" applyAlignment="1">
      <alignment horizontal="center" vertical="center"/>
    </xf>
    <xf numFmtId="0" fontId="22" fillId="10" borderId="93" xfId="1" applyBorder="1" applyAlignment="1">
      <alignment horizontal="center" wrapText="1"/>
    </xf>
    <xf numFmtId="2" fontId="14" fillId="0" borderId="16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97" xfId="0" applyNumberFormat="1" applyFont="1" applyBorder="1" applyAlignment="1">
      <alignment horizontal="center" vertical="center"/>
    </xf>
    <xf numFmtId="2" fontId="14" fillId="0" borderId="56" xfId="0" applyNumberFormat="1" applyFont="1" applyBorder="1" applyAlignment="1">
      <alignment horizontal="center" vertical="center"/>
    </xf>
    <xf numFmtId="2" fontId="14" fillId="0" borderId="98" xfId="0" applyNumberFormat="1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2" fillId="10" borderId="84" xfId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14" fontId="1" fillId="0" borderId="66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10" borderId="101" xfId="1" applyBorder="1" applyAlignment="1">
      <alignment horizontal="center" vertical="center"/>
    </xf>
    <xf numFmtId="0" fontId="22" fillId="10" borderId="102" xfId="1" applyBorder="1" applyAlignment="1">
      <alignment horizontal="center" vertical="center"/>
    </xf>
    <xf numFmtId="0" fontId="22" fillId="10" borderId="103" xfId="1" applyBorder="1" applyAlignment="1">
      <alignment horizontal="center" vertical="center"/>
    </xf>
    <xf numFmtId="0" fontId="22" fillId="10" borderId="104" xfId="1" applyBorder="1" applyAlignment="1">
      <alignment horizontal="center" vertical="center"/>
    </xf>
    <xf numFmtId="0" fontId="22" fillId="10" borderId="83" xfId="1" applyBorder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0" xfId="0" applyFont="1"/>
    <xf numFmtId="14" fontId="1" fillId="0" borderId="13" xfId="0" applyNumberFormat="1" applyFont="1" applyBorder="1" applyAlignment="1">
      <alignment horizontal="center" vertical="center" wrapText="1"/>
    </xf>
    <xf numFmtId="2" fontId="0" fillId="0" borderId="21" xfId="0" applyNumberFormat="1" applyFont="1" applyFill="1" applyBorder="1" applyAlignment="1">
      <alignment horizontal="center" vertical="center" wrapText="1"/>
    </xf>
    <xf numFmtId="2" fontId="14" fillId="0" borderId="21" xfId="0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left" vertical="center" wrapText="1"/>
    </xf>
    <xf numFmtId="2" fontId="25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0" fontId="16" fillId="7" borderId="13" xfId="0" applyFont="1" applyFill="1" applyBorder="1" applyAlignment="1">
      <alignment horizontal="center" vertical="center" wrapText="1"/>
    </xf>
    <xf numFmtId="0" fontId="16" fillId="8" borderId="6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1" fillId="0" borderId="0" xfId="0" applyFont="1"/>
    <xf numFmtId="49" fontId="30" fillId="0" borderId="53" xfId="0" applyNumberFormat="1" applyFont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25" fillId="0" borderId="21" xfId="0" applyNumberFormat="1" applyFont="1" applyFill="1" applyBorder="1" applyAlignment="1">
      <alignment horizontal="center" vertical="center"/>
    </xf>
    <xf numFmtId="0" fontId="0" fillId="0" borderId="0" xfId="0" applyBorder="1"/>
    <xf numFmtId="0" fontId="22" fillId="10" borderId="65" xfId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2" fillId="10" borderId="90" xfId="1" applyBorder="1" applyAlignment="1">
      <alignment horizontal="center" vertical="center"/>
    </xf>
    <xf numFmtId="2" fontId="25" fillId="6" borderId="21" xfId="0" applyNumberFormat="1" applyFont="1" applyFill="1" applyBorder="1" applyAlignment="1">
      <alignment horizontal="center" vertical="center"/>
    </xf>
    <xf numFmtId="2" fontId="25" fillId="7" borderId="21" xfId="0" applyNumberFormat="1" applyFont="1" applyFill="1" applyBorder="1" applyAlignment="1">
      <alignment horizontal="center" vertical="center"/>
    </xf>
    <xf numFmtId="2" fontId="25" fillId="7" borderId="30" xfId="0" applyNumberFormat="1" applyFont="1" applyFill="1" applyBorder="1" applyAlignment="1">
      <alignment horizontal="center" vertical="center"/>
    </xf>
    <xf numFmtId="2" fontId="25" fillId="7" borderId="5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2" fontId="33" fillId="0" borderId="95" xfId="3" applyNumberFormat="1" applyFont="1" applyFill="1" applyBorder="1" applyAlignment="1">
      <alignment horizontal="center" vertical="center"/>
    </xf>
    <xf numFmtId="2" fontId="33" fillId="0" borderId="94" xfId="3" applyNumberFormat="1" applyFont="1" applyFill="1" applyBorder="1" applyAlignment="1">
      <alignment horizontal="center" vertical="center"/>
    </xf>
    <xf numFmtId="2" fontId="33" fillId="0" borderId="96" xfId="3" applyNumberFormat="1" applyFont="1" applyFill="1" applyBorder="1" applyAlignment="1">
      <alignment horizontal="center" vertical="center"/>
    </xf>
    <xf numFmtId="2" fontId="33" fillId="0" borderId="15" xfId="3" applyNumberFormat="1" applyFont="1" applyFill="1" applyBorder="1" applyAlignment="1">
      <alignment horizontal="center" vertical="center"/>
    </xf>
    <xf numFmtId="2" fontId="33" fillId="0" borderId="16" xfId="3" applyNumberFormat="1" applyFont="1" applyFill="1" applyBorder="1" applyAlignment="1">
      <alignment horizontal="center" vertical="center"/>
    </xf>
    <xf numFmtId="2" fontId="33" fillId="0" borderId="10" xfId="3" applyNumberFormat="1" applyFont="1" applyFill="1" applyBorder="1" applyAlignment="1">
      <alignment horizontal="center" vertical="center"/>
    </xf>
    <xf numFmtId="2" fontId="33" fillId="0" borderId="51" xfId="3" applyNumberFormat="1" applyFont="1" applyFill="1" applyBorder="1" applyAlignment="1">
      <alignment horizontal="center" vertical="center"/>
    </xf>
    <xf numFmtId="2" fontId="33" fillId="0" borderId="39" xfId="3" applyNumberFormat="1" applyFont="1" applyFill="1" applyBorder="1" applyAlignment="1">
      <alignment horizontal="center" vertical="center"/>
    </xf>
    <xf numFmtId="2" fontId="33" fillId="0" borderId="97" xfId="3" applyNumberFormat="1" applyFont="1" applyFill="1" applyBorder="1" applyAlignment="1">
      <alignment horizontal="center" vertical="center"/>
    </xf>
    <xf numFmtId="2" fontId="33" fillId="0" borderId="56" xfId="3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11" xfId="0" applyFont="1" applyBorder="1" applyAlignment="1">
      <alignment horizontal="center" vertical="center" wrapText="1"/>
    </xf>
    <xf numFmtId="0" fontId="1" fillId="0" borderId="112" xfId="0" applyFont="1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97" xfId="0" applyNumberForma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" fillId="0" borderId="1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114" xfId="0" applyFont="1" applyFill="1" applyBorder="1" applyAlignment="1">
      <alignment horizontal="center" vertical="center" wrapText="1"/>
    </xf>
    <xf numFmtId="0" fontId="1" fillId="2" borderId="115" xfId="0" applyFont="1" applyFill="1" applyBorder="1" applyAlignment="1">
      <alignment horizontal="center" vertical="center" wrapText="1"/>
    </xf>
    <xf numFmtId="0" fontId="1" fillId="2" borderId="115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17" fillId="0" borderId="13" xfId="0" applyNumberFormat="1" applyFont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2" fontId="25" fillId="7" borderId="29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49" fontId="1" fillId="0" borderId="0" xfId="0" applyNumberFormat="1" applyFont="1"/>
    <xf numFmtId="0" fontId="34" fillId="13" borderId="121" xfId="0" applyFont="1" applyFill="1" applyBorder="1" applyAlignment="1">
      <alignment horizontal="center" vertical="center" wrapText="1"/>
    </xf>
    <xf numFmtId="49" fontId="0" fillId="0" borderId="0" xfId="0" applyNumberFormat="1"/>
    <xf numFmtId="3" fontId="35" fillId="14" borderId="122" xfId="0" applyNumberFormat="1" applyFont="1" applyFill="1" applyBorder="1" applyAlignment="1">
      <alignment horizontal="left" vertical="top" wrapText="1" indent="1"/>
    </xf>
    <xf numFmtId="3" fontId="35" fillId="13" borderId="122" xfId="0" applyNumberFormat="1" applyFont="1" applyFill="1" applyBorder="1" applyAlignment="1">
      <alignment horizontal="left" vertical="top" wrapText="1" indent="1"/>
    </xf>
    <xf numFmtId="3" fontId="0" fillId="0" borderId="0" xfId="0" applyNumberFormat="1"/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05" xfId="0" applyBorder="1" applyAlignment="1">
      <alignment horizontal="center"/>
    </xf>
    <xf numFmtId="0" fontId="29" fillId="12" borderId="0" xfId="3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4" fontId="1" fillId="0" borderId="116" xfId="0" applyNumberFormat="1" applyFont="1" applyBorder="1" applyAlignment="1">
      <alignment horizontal="center" vertical="center" textRotation="90"/>
    </xf>
    <xf numFmtId="0" fontId="1" fillId="0" borderId="117" xfId="0" applyFont="1" applyBorder="1" applyAlignment="1">
      <alignment horizontal="center" vertical="center" textRotation="90"/>
    </xf>
    <xf numFmtId="0" fontId="1" fillId="0" borderId="118" xfId="0" applyFont="1" applyBorder="1" applyAlignment="1">
      <alignment horizontal="center" vertical="center" textRotation="90"/>
    </xf>
    <xf numFmtId="14" fontId="1" fillId="0" borderId="119" xfId="0" applyNumberFormat="1" applyFont="1" applyBorder="1" applyAlignment="1">
      <alignment horizontal="center" vertical="center" textRotation="90"/>
    </xf>
    <xf numFmtId="0" fontId="1" fillId="0" borderId="120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29" fillId="12" borderId="35" xfId="3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 wrapText="1"/>
    </xf>
    <xf numFmtId="49" fontId="12" fillId="0" borderId="39" xfId="0" applyNumberFormat="1" applyFont="1" applyBorder="1" applyAlignment="1">
      <alignment horizontal="center" vertical="center" wrapText="1"/>
    </xf>
    <xf numFmtId="49" fontId="12" fillId="0" borderId="105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9" fillId="12" borderId="0" xfId="3" applyBorder="1" applyAlignment="1">
      <alignment horizontal="center" vertical="center" wrapText="1"/>
    </xf>
    <xf numFmtId="0" fontId="16" fillId="8" borderId="35" xfId="0" applyFont="1" applyFill="1" applyBorder="1" applyAlignment="1">
      <alignment horizontal="left" vertical="center" wrapText="1"/>
    </xf>
    <xf numFmtId="0" fontId="16" fillId="8" borderId="61" xfId="0" applyFont="1" applyFill="1" applyBorder="1" applyAlignment="1">
      <alignment horizontal="left" vertical="center" wrapText="1"/>
    </xf>
    <xf numFmtId="0" fontId="14" fillId="0" borderId="68" xfId="0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69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left"/>
    </xf>
    <xf numFmtId="0" fontId="15" fillId="0" borderId="51" xfId="0" applyFont="1" applyBorder="1" applyAlignment="1">
      <alignment horizontal="left"/>
    </xf>
    <xf numFmtId="0" fontId="15" fillId="0" borderId="52" xfId="0" applyFont="1" applyBorder="1" applyAlignment="1">
      <alignment horizontal="left"/>
    </xf>
    <xf numFmtId="0" fontId="16" fillId="6" borderId="57" xfId="0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left" vertical="center" wrapText="1"/>
    </xf>
    <xf numFmtId="0" fontId="16" fillId="7" borderId="58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1" fillId="5" borderId="62" xfId="0" applyFont="1" applyFill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 wrapText="1"/>
    </xf>
    <xf numFmtId="0" fontId="0" fillId="5" borderId="58" xfId="0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9" xfId="0" applyFont="1" applyFill="1" applyBorder="1" applyAlignment="1">
      <alignment horizontal="center" vertical="center" wrapText="1"/>
    </xf>
    <xf numFmtId="0" fontId="1" fillId="5" borderId="88" xfId="0" applyFont="1" applyFill="1" applyBorder="1" applyAlignment="1">
      <alignment horizontal="center" vertical="center" wrapText="1"/>
    </xf>
    <xf numFmtId="0" fontId="1" fillId="5" borderId="87" xfId="0" applyFont="1" applyFill="1" applyBorder="1" applyAlignment="1">
      <alignment horizontal="center" vertical="center" wrapText="1"/>
    </xf>
    <xf numFmtId="0" fontId="16" fillId="6" borderId="39" xfId="0" applyFont="1" applyFill="1" applyBorder="1" applyAlignment="1">
      <alignment horizontal="center" vertical="center" wrapText="1"/>
    </xf>
    <xf numFmtId="0" fontId="16" fillId="6" borderId="105" xfId="0" applyFont="1" applyFill="1" applyBorder="1" applyAlignment="1">
      <alignment horizontal="center" vertical="center" wrapText="1"/>
    </xf>
    <xf numFmtId="10" fontId="0" fillId="0" borderId="14" xfId="0" applyNumberFormat="1" applyFont="1" applyFill="1" applyBorder="1" applyAlignment="1">
      <alignment horizontal="center" vertical="center"/>
    </xf>
    <xf numFmtId="10" fontId="0" fillId="0" borderId="58" xfId="0" applyNumberFormat="1" applyFont="1" applyFill="1" applyBorder="1" applyAlignment="1">
      <alignment horizontal="center" vertical="center"/>
    </xf>
    <xf numFmtId="10" fontId="0" fillId="0" borderId="85" xfId="0" applyNumberFormat="1" applyFont="1" applyFill="1" applyBorder="1" applyAlignment="1">
      <alignment horizontal="center" vertical="center"/>
    </xf>
    <xf numFmtId="10" fontId="14" fillId="0" borderId="78" xfId="0" applyNumberFormat="1" applyFont="1" applyFill="1" applyBorder="1" applyAlignment="1">
      <alignment horizontal="center" vertical="center"/>
    </xf>
    <xf numFmtId="10" fontId="14" fillId="0" borderId="108" xfId="0" applyNumberFormat="1" applyFont="1" applyFill="1" applyBorder="1" applyAlignment="1">
      <alignment horizontal="center" vertical="center"/>
    </xf>
    <xf numFmtId="10" fontId="14" fillId="0" borderId="33" xfId="0" applyNumberFormat="1" applyFont="1" applyFill="1" applyBorder="1" applyAlignment="1">
      <alignment horizontal="center" vertical="center"/>
    </xf>
    <xf numFmtId="10" fontId="0" fillId="0" borderId="107" xfId="0" applyNumberFormat="1" applyFont="1" applyFill="1" applyBorder="1" applyAlignment="1">
      <alignment horizontal="center" vertical="center"/>
    </xf>
    <xf numFmtId="10" fontId="0" fillId="0" borderId="22" xfId="0" applyNumberFormat="1" applyFont="1" applyFill="1" applyBorder="1" applyAlignment="1">
      <alignment horizontal="center" vertical="center"/>
    </xf>
    <xf numFmtId="10" fontId="0" fillId="0" borderId="86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10" fontId="25" fillId="0" borderId="110" xfId="0" applyNumberFormat="1" applyFont="1" applyFill="1" applyBorder="1" applyAlignment="1">
      <alignment horizontal="center" vertical="center"/>
    </xf>
    <xf numFmtId="10" fontId="25" fillId="0" borderId="109" xfId="0" applyNumberFormat="1" applyFont="1" applyFill="1" applyBorder="1" applyAlignment="1">
      <alignment horizontal="center" vertical="center"/>
    </xf>
    <xf numFmtId="10" fontId="25" fillId="0" borderId="24" xfId="0" applyNumberFormat="1" applyFont="1" applyFill="1" applyBorder="1" applyAlignment="1">
      <alignment horizontal="center" vertical="center"/>
    </xf>
    <xf numFmtId="10" fontId="25" fillId="0" borderId="78" xfId="0" applyNumberFormat="1" applyFont="1" applyFill="1" applyBorder="1" applyAlignment="1">
      <alignment horizontal="center" vertical="center"/>
    </xf>
    <xf numFmtId="10" fontId="25" fillId="0" borderId="108" xfId="0" applyNumberFormat="1" applyFont="1" applyFill="1" applyBorder="1" applyAlignment="1">
      <alignment horizontal="center" vertical="center"/>
    </xf>
    <xf numFmtId="10" fontId="25" fillId="0" borderId="33" xfId="0" applyNumberFormat="1" applyFont="1" applyFill="1" applyBorder="1" applyAlignment="1">
      <alignment horizontal="center" vertical="center"/>
    </xf>
    <xf numFmtId="10" fontId="25" fillId="8" borderId="110" xfId="0" applyNumberFormat="1" applyFont="1" applyFill="1" applyBorder="1" applyAlignment="1">
      <alignment horizontal="center" vertical="center"/>
    </xf>
    <xf numFmtId="10" fontId="25" fillId="8" borderId="109" xfId="0" applyNumberFormat="1" applyFont="1" applyFill="1" applyBorder="1" applyAlignment="1">
      <alignment horizontal="center" vertical="center"/>
    </xf>
    <xf numFmtId="10" fontId="25" fillId="8" borderId="24" xfId="0" applyNumberFormat="1" applyFont="1" applyFill="1" applyBorder="1" applyAlignment="1">
      <alignment horizontal="center" vertical="center"/>
    </xf>
    <xf numFmtId="0" fontId="16" fillId="8" borderId="35" xfId="0" applyFont="1" applyFill="1" applyBorder="1" applyAlignment="1">
      <alignment horizontal="center" vertical="center" wrapText="1"/>
    </xf>
    <xf numFmtId="0" fontId="16" fillId="8" borderId="61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10" fontId="25" fillId="0" borderId="12" xfId="0" applyNumberFormat="1" applyFont="1" applyBorder="1" applyAlignment="1">
      <alignment horizontal="center" vertical="center"/>
    </xf>
    <xf numFmtId="10" fontId="25" fillId="0" borderId="6" xfId="0" applyNumberFormat="1" applyFont="1" applyBorder="1" applyAlignment="1">
      <alignment horizontal="center" vertical="center"/>
    </xf>
    <xf numFmtId="10" fontId="25" fillId="0" borderId="8" xfId="0" applyNumberFormat="1" applyFont="1" applyBorder="1" applyAlignment="1">
      <alignment horizontal="center" vertical="center"/>
    </xf>
    <xf numFmtId="0" fontId="29" fillId="12" borderId="0" xfId="3" applyAlignment="1">
      <alignment horizontal="center" vertical="center" wrapText="1"/>
    </xf>
    <xf numFmtId="0" fontId="31" fillId="10" borderId="0" xfId="1" applyNumberFormat="1" applyFont="1" applyBorder="1" applyAlignment="1">
      <alignment horizontal="center" wrapText="1"/>
    </xf>
    <xf numFmtId="0" fontId="31" fillId="10" borderId="106" xfId="1" applyNumberFormat="1" applyFont="1" applyBorder="1" applyAlignment="1">
      <alignment horizontal="center" wrapText="1"/>
    </xf>
    <xf numFmtId="14" fontId="1" fillId="11" borderId="34" xfId="0" applyNumberFormat="1" applyFont="1" applyFill="1" applyBorder="1" applyAlignment="1">
      <alignment horizontal="center" vertical="center"/>
    </xf>
    <xf numFmtId="14" fontId="1" fillId="11" borderId="33" xfId="0" applyNumberFormat="1" applyFont="1" applyFill="1" applyBorder="1" applyAlignment="1">
      <alignment horizontal="center" vertical="center"/>
    </xf>
    <xf numFmtId="0" fontId="23" fillId="9" borderId="65" xfId="2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9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3" fillId="9" borderId="83" xfId="2" applyFont="1" applyBorder="1" applyAlignment="1">
      <alignment horizontal="center" vertical="center"/>
    </xf>
    <xf numFmtId="0" fontId="23" fillId="9" borderId="82" xfId="2" applyFont="1" applyBorder="1" applyAlignment="1">
      <alignment horizontal="center" vertical="center"/>
    </xf>
    <xf numFmtId="0" fontId="32" fillId="12" borderId="0" xfId="3" applyFont="1" applyAlignment="1">
      <alignment horizontal="center" vertical="center" wrapText="1"/>
    </xf>
    <xf numFmtId="0" fontId="22" fillId="10" borderId="65" xfId="1" applyAlignment="1">
      <alignment horizontal="center" vertical="center"/>
    </xf>
    <xf numFmtId="0" fontId="24" fillId="10" borderId="65" xfId="1" applyNumberFormat="1" applyFont="1" applyAlignment="1">
      <alignment horizontal="center" vertical="center"/>
    </xf>
    <xf numFmtId="0" fontId="23" fillId="9" borderId="81" xfId="2" applyFont="1" applyBorder="1" applyAlignment="1">
      <alignment horizontal="center" vertical="center"/>
    </xf>
    <xf numFmtId="0" fontId="23" fillId="9" borderId="65" xfId="2" applyFont="1" applyBorder="1" applyAlignment="1">
      <alignment horizontal="center" vertical="center"/>
    </xf>
    <xf numFmtId="0" fontId="23" fillId="9" borderId="71" xfId="2" applyFont="1" applyBorder="1" applyAlignment="1">
      <alignment horizontal="center" vertical="center"/>
    </xf>
  </cellXfs>
  <cellStyles count="4">
    <cellStyle name="Bad" xfId="3" builtinId="27"/>
    <cellStyle name="Calculation 2" xfId="1"/>
    <cellStyle name="Calculation 3" xfId="2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Kenai River 2017-2020</a:t>
            </a:r>
            <a:r>
              <a:rPr lang="en-US" baseline="0"/>
              <a:t> Late-Run Sockeye Salmon Counts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[1]Sheet1!$A$2:$A$60</c:f>
              <c:strCache>
                <c:ptCount val="59"/>
                <c:pt idx="0">
                  <c:v>July 1</c:v>
                </c:pt>
                <c:pt idx="1">
                  <c:v>July 2</c:v>
                </c:pt>
                <c:pt idx="2">
                  <c:v>July 3</c:v>
                </c:pt>
                <c:pt idx="3">
                  <c:v>July 4</c:v>
                </c:pt>
                <c:pt idx="4">
                  <c:v>July 5</c:v>
                </c:pt>
                <c:pt idx="5">
                  <c:v>July 6</c:v>
                </c:pt>
                <c:pt idx="6">
                  <c:v>July 7</c:v>
                </c:pt>
                <c:pt idx="7">
                  <c:v>July 8</c:v>
                </c:pt>
                <c:pt idx="8">
                  <c:v>July 9</c:v>
                </c:pt>
                <c:pt idx="9">
                  <c:v>July 10</c:v>
                </c:pt>
                <c:pt idx="10">
                  <c:v>July 11</c:v>
                </c:pt>
                <c:pt idx="11">
                  <c:v>July 12</c:v>
                </c:pt>
                <c:pt idx="12">
                  <c:v>July 13</c:v>
                </c:pt>
                <c:pt idx="13">
                  <c:v>July 14</c:v>
                </c:pt>
                <c:pt idx="14">
                  <c:v>July 15</c:v>
                </c:pt>
                <c:pt idx="15">
                  <c:v>July 16</c:v>
                </c:pt>
                <c:pt idx="16">
                  <c:v>July 17</c:v>
                </c:pt>
                <c:pt idx="17">
                  <c:v>July 18</c:v>
                </c:pt>
                <c:pt idx="18">
                  <c:v>July 19</c:v>
                </c:pt>
                <c:pt idx="19">
                  <c:v>July 20</c:v>
                </c:pt>
                <c:pt idx="20">
                  <c:v>July 21</c:v>
                </c:pt>
                <c:pt idx="21">
                  <c:v>July 22</c:v>
                </c:pt>
                <c:pt idx="22">
                  <c:v>July 23</c:v>
                </c:pt>
                <c:pt idx="23">
                  <c:v>July 24</c:v>
                </c:pt>
                <c:pt idx="24">
                  <c:v>July 25</c:v>
                </c:pt>
                <c:pt idx="25">
                  <c:v>July 26</c:v>
                </c:pt>
                <c:pt idx="26">
                  <c:v>July 27</c:v>
                </c:pt>
                <c:pt idx="27">
                  <c:v>July 28</c:v>
                </c:pt>
                <c:pt idx="28">
                  <c:v>July 29</c:v>
                </c:pt>
                <c:pt idx="29">
                  <c:v>July 30</c:v>
                </c:pt>
                <c:pt idx="30">
                  <c:v>July 31</c:v>
                </c:pt>
                <c:pt idx="31">
                  <c:v>Aug 1</c:v>
                </c:pt>
                <c:pt idx="32">
                  <c:v>Aug 2</c:v>
                </c:pt>
                <c:pt idx="33">
                  <c:v>Aug 3</c:v>
                </c:pt>
                <c:pt idx="34">
                  <c:v>Aug 4</c:v>
                </c:pt>
                <c:pt idx="35">
                  <c:v>Aug 5</c:v>
                </c:pt>
                <c:pt idx="36">
                  <c:v>Aug 6</c:v>
                </c:pt>
                <c:pt idx="37">
                  <c:v>Aug 7</c:v>
                </c:pt>
                <c:pt idx="38">
                  <c:v>Aug 8</c:v>
                </c:pt>
                <c:pt idx="39">
                  <c:v>Aug 9</c:v>
                </c:pt>
                <c:pt idx="40">
                  <c:v>Aug 10</c:v>
                </c:pt>
                <c:pt idx="41">
                  <c:v>Aug 11</c:v>
                </c:pt>
                <c:pt idx="42">
                  <c:v>Aug 12</c:v>
                </c:pt>
                <c:pt idx="43">
                  <c:v>Aug 13</c:v>
                </c:pt>
                <c:pt idx="44">
                  <c:v>Aug 14</c:v>
                </c:pt>
                <c:pt idx="45">
                  <c:v>Aug 15</c:v>
                </c:pt>
                <c:pt idx="46">
                  <c:v>Aug 16</c:v>
                </c:pt>
                <c:pt idx="47">
                  <c:v>Aug 17</c:v>
                </c:pt>
                <c:pt idx="48">
                  <c:v>Aug 18</c:v>
                </c:pt>
                <c:pt idx="49">
                  <c:v>Aug 19</c:v>
                </c:pt>
                <c:pt idx="50">
                  <c:v>Aug 20</c:v>
                </c:pt>
                <c:pt idx="51">
                  <c:v>Aug 21</c:v>
                </c:pt>
                <c:pt idx="52">
                  <c:v>Aug 22</c:v>
                </c:pt>
                <c:pt idx="53">
                  <c:v>Aug 23</c:v>
                </c:pt>
                <c:pt idx="54">
                  <c:v>Aug 24</c:v>
                </c:pt>
                <c:pt idx="55">
                  <c:v>Aug 25</c:v>
                </c:pt>
                <c:pt idx="56">
                  <c:v>Aug 26</c:v>
                </c:pt>
                <c:pt idx="57">
                  <c:v>Aug 27</c:v>
                </c:pt>
                <c:pt idx="58">
                  <c:v>Aug 28</c:v>
                </c:pt>
              </c:strCache>
            </c:strRef>
          </c:cat>
          <c:val>
            <c:numRef>
              <c:f>[1]Sheet1!$B$2:$B$60</c:f>
              <c:numCache>
                <c:formatCode>General</c:formatCode>
                <c:ptCount val="59"/>
                <c:pt idx="0">
                  <c:v>5355</c:v>
                </c:pt>
                <c:pt idx="1">
                  <c:v>3468</c:v>
                </c:pt>
                <c:pt idx="2">
                  <c:v>3576</c:v>
                </c:pt>
                <c:pt idx="3">
                  <c:v>3965</c:v>
                </c:pt>
                <c:pt idx="4">
                  <c:v>4290</c:v>
                </c:pt>
                <c:pt idx="5">
                  <c:v>11190</c:v>
                </c:pt>
                <c:pt idx="6">
                  <c:v>15138</c:v>
                </c:pt>
                <c:pt idx="7">
                  <c:v>12127</c:v>
                </c:pt>
                <c:pt idx="8">
                  <c:v>8686</c:v>
                </c:pt>
                <c:pt idx="9">
                  <c:v>6032</c:v>
                </c:pt>
                <c:pt idx="10">
                  <c:v>10104</c:v>
                </c:pt>
                <c:pt idx="11">
                  <c:v>16526</c:v>
                </c:pt>
                <c:pt idx="12">
                  <c:v>36247</c:v>
                </c:pt>
                <c:pt idx="13">
                  <c:v>30084</c:v>
                </c:pt>
                <c:pt idx="14">
                  <c:v>34662</c:v>
                </c:pt>
                <c:pt idx="15">
                  <c:v>19086</c:v>
                </c:pt>
                <c:pt idx="16">
                  <c:v>31392</c:v>
                </c:pt>
                <c:pt idx="17">
                  <c:v>26143</c:v>
                </c:pt>
                <c:pt idx="18">
                  <c:v>32598</c:v>
                </c:pt>
                <c:pt idx="19">
                  <c:v>46306</c:v>
                </c:pt>
                <c:pt idx="20">
                  <c:v>17854</c:v>
                </c:pt>
                <c:pt idx="21">
                  <c:v>17316</c:v>
                </c:pt>
                <c:pt idx="22">
                  <c:v>20172</c:v>
                </c:pt>
                <c:pt idx="23">
                  <c:v>20562</c:v>
                </c:pt>
                <c:pt idx="24">
                  <c:v>23922</c:v>
                </c:pt>
                <c:pt idx="25">
                  <c:v>20117</c:v>
                </c:pt>
                <c:pt idx="26">
                  <c:v>38004</c:v>
                </c:pt>
                <c:pt idx="27">
                  <c:v>47946</c:v>
                </c:pt>
                <c:pt idx="28">
                  <c:v>40632</c:v>
                </c:pt>
                <c:pt idx="29">
                  <c:v>43048</c:v>
                </c:pt>
                <c:pt idx="30">
                  <c:v>40718</c:v>
                </c:pt>
                <c:pt idx="31">
                  <c:v>24792</c:v>
                </c:pt>
                <c:pt idx="32">
                  <c:v>37548</c:v>
                </c:pt>
                <c:pt idx="33">
                  <c:v>43706</c:v>
                </c:pt>
                <c:pt idx="34">
                  <c:v>41152</c:v>
                </c:pt>
                <c:pt idx="35">
                  <c:v>39293</c:v>
                </c:pt>
                <c:pt idx="36">
                  <c:v>40686</c:v>
                </c:pt>
                <c:pt idx="37">
                  <c:v>26737</c:v>
                </c:pt>
                <c:pt idx="38">
                  <c:v>25520</c:v>
                </c:pt>
                <c:pt idx="39">
                  <c:v>35474</c:v>
                </c:pt>
                <c:pt idx="40">
                  <c:v>24791</c:v>
                </c:pt>
                <c:pt idx="41">
                  <c:v>44123</c:v>
                </c:pt>
                <c:pt idx="42">
                  <c:v>49097</c:v>
                </c:pt>
                <c:pt idx="43">
                  <c:v>65900</c:v>
                </c:pt>
                <c:pt idx="44">
                  <c:v>107241</c:v>
                </c:pt>
                <c:pt idx="45">
                  <c:v>70055</c:v>
                </c:pt>
                <c:pt idx="46">
                  <c:v>112174</c:v>
                </c:pt>
                <c:pt idx="47">
                  <c:v>134874</c:v>
                </c:pt>
                <c:pt idx="48">
                  <c:v>56939</c:v>
                </c:pt>
                <c:pt idx="49">
                  <c:v>15709</c:v>
                </c:pt>
                <c:pt idx="50">
                  <c:v>43468</c:v>
                </c:pt>
                <c:pt idx="51">
                  <c:v>43826</c:v>
                </c:pt>
                <c:pt idx="52">
                  <c:v>20828</c:v>
                </c:pt>
                <c:pt idx="53">
                  <c:v>17402</c:v>
                </c:pt>
                <c:pt idx="54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7-49D4-BEFC-E2F5C43E5B09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[1]Sheet1!$A$2:$A$60</c:f>
              <c:strCache>
                <c:ptCount val="59"/>
                <c:pt idx="0">
                  <c:v>July 1</c:v>
                </c:pt>
                <c:pt idx="1">
                  <c:v>July 2</c:v>
                </c:pt>
                <c:pt idx="2">
                  <c:v>July 3</c:v>
                </c:pt>
                <c:pt idx="3">
                  <c:v>July 4</c:v>
                </c:pt>
                <c:pt idx="4">
                  <c:v>July 5</c:v>
                </c:pt>
                <c:pt idx="5">
                  <c:v>July 6</c:v>
                </c:pt>
                <c:pt idx="6">
                  <c:v>July 7</c:v>
                </c:pt>
                <c:pt idx="7">
                  <c:v>July 8</c:v>
                </c:pt>
                <c:pt idx="8">
                  <c:v>July 9</c:v>
                </c:pt>
                <c:pt idx="9">
                  <c:v>July 10</c:v>
                </c:pt>
                <c:pt idx="10">
                  <c:v>July 11</c:v>
                </c:pt>
                <c:pt idx="11">
                  <c:v>July 12</c:v>
                </c:pt>
                <c:pt idx="12">
                  <c:v>July 13</c:v>
                </c:pt>
                <c:pt idx="13">
                  <c:v>July 14</c:v>
                </c:pt>
                <c:pt idx="14">
                  <c:v>July 15</c:v>
                </c:pt>
                <c:pt idx="15">
                  <c:v>July 16</c:v>
                </c:pt>
                <c:pt idx="16">
                  <c:v>July 17</c:v>
                </c:pt>
                <c:pt idx="17">
                  <c:v>July 18</c:v>
                </c:pt>
                <c:pt idx="18">
                  <c:v>July 19</c:v>
                </c:pt>
                <c:pt idx="19">
                  <c:v>July 20</c:v>
                </c:pt>
                <c:pt idx="20">
                  <c:v>July 21</c:v>
                </c:pt>
                <c:pt idx="21">
                  <c:v>July 22</c:v>
                </c:pt>
                <c:pt idx="22">
                  <c:v>July 23</c:v>
                </c:pt>
                <c:pt idx="23">
                  <c:v>July 24</c:v>
                </c:pt>
                <c:pt idx="24">
                  <c:v>July 25</c:v>
                </c:pt>
                <c:pt idx="25">
                  <c:v>July 26</c:v>
                </c:pt>
                <c:pt idx="26">
                  <c:v>July 27</c:v>
                </c:pt>
                <c:pt idx="27">
                  <c:v>July 28</c:v>
                </c:pt>
                <c:pt idx="28">
                  <c:v>July 29</c:v>
                </c:pt>
                <c:pt idx="29">
                  <c:v>July 30</c:v>
                </c:pt>
                <c:pt idx="30">
                  <c:v>July 31</c:v>
                </c:pt>
                <c:pt idx="31">
                  <c:v>Aug 1</c:v>
                </c:pt>
                <c:pt idx="32">
                  <c:v>Aug 2</c:v>
                </c:pt>
                <c:pt idx="33">
                  <c:v>Aug 3</c:v>
                </c:pt>
                <c:pt idx="34">
                  <c:v>Aug 4</c:v>
                </c:pt>
                <c:pt idx="35">
                  <c:v>Aug 5</c:v>
                </c:pt>
                <c:pt idx="36">
                  <c:v>Aug 6</c:v>
                </c:pt>
                <c:pt idx="37">
                  <c:v>Aug 7</c:v>
                </c:pt>
                <c:pt idx="38">
                  <c:v>Aug 8</c:v>
                </c:pt>
                <c:pt idx="39">
                  <c:v>Aug 9</c:v>
                </c:pt>
                <c:pt idx="40">
                  <c:v>Aug 10</c:v>
                </c:pt>
                <c:pt idx="41">
                  <c:v>Aug 11</c:v>
                </c:pt>
                <c:pt idx="42">
                  <c:v>Aug 12</c:v>
                </c:pt>
                <c:pt idx="43">
                  <c:v>Aug 13</c:v>
                </c:pt>
                <c:pt idx="44">
                  <c:v>Aug 14</c:v>
                </c:pt>
                <c:pt idx="45">
                  <c:v>Aug 15</c:v>
                </c:pt>
                <c:pt idx="46">
                  <c:v>Aug 16</c:v>
                </c:pt>
                <c:pt idx="47">
                  <c:v>Aug 17</c:v>
                </c:pt>
                <c:pt idx="48">
                  <c:v>Aug 18</c:v>
                </c:pt>
                <c:pt idx="49">
                  <c:v>Aug 19</c:v>
                </c:pt>
                <c:pt idx="50">
                  <c:v>Aug 20</c:v>
                </c:pt>
                <c:pt idx="51">
                  <c:v>Aug 21</c:v>
                </c:pt>
                <c:pt idx="52">
                  <c:v>Aug 22</c:v>
                </c:pt>
                <c:pt idx="53">
                  <c:v>Aug 23</c:v>
                </c:pt>
                <c:pt idx="54">
                  <c:v>Aug 24</c:v>
                </c:pt>
                <c:pt idx="55">
                  <c:v>Aug 25</c:v>
                </c:pt>
                <c:pt idx="56">
                  <c:v>Aug 26</c:v>
                </c:pt>
                <c:pt idx="57">
                  <c:v>Aug 27</c:v>
                </c:pt>
                <c:pt idx="58">
                  <c:v>Aug 28</c:v>
                </c:pt>
              </c:strCache>
            </c:strRef>
          </c:cat>
          <c:val>
            <c:numRef>
              <c:f>[1]Sheet1!$C$2:$C$60</c:f>
              <c:numCache>
                <c:formatCode>General</c:formatCode>
                <c:ptCount val="59"/>
                <c:pt idx="0">
                  <c:v>6810</c:v>
                </c:pt>
                <c:pt idx="1">
                  <c:v>7230</c:v>
                </c:pt>
                <c:pt idx="2">
                  <c:v>6250</c:v>
                </c:pt>
                <c:pt idx="3">
                  <c:v>7740</c:v>
                </c:pt>
                <c:pt idx="4">
                  <c:v>8472</c:v>
                </c:pt>
                <c:pt idx="5">
                  <c:v>9093</c:v>
                </c:pt>
                <c:pt idx="6">
                  <c:v>12621</c:v>
                </c:pt>
                <c:pt idx="7">
                  <c:v>21444</c:v>
                </c:pt>
                <c:pt idx="8">
                  <c:v>15190</c:v>
                </c:pt>
                <c:pt idx="9">
                  <c:v>10485</c:v>
                </c:pt>
                <c:pt idx="10">
                  <c:v>14098</c:v>
                </c:pt>
                <c:pt idx="11">
                  <c:v>22868</c:v>
                </c:pt>
                <c:pt idx="12">
                  <c:v>20130</c:v>
                </c:pt>
                <c:pt idx="13">
                  <c:v>34054</c:v>
                </c:pt>
                <c:pt idx="14">
                  <c:v>30509</c:v>
                </c:pt>
                <c:pt idx="15">
                  <c:v>16420</c:v>
                </c:pt>
                <c:pt idx="16">
                  <c:v>23285</c:v>
                </c:pt>
                <c:pt idx="17">
                  <c:v>46059</c:v>
                </c:pt>
                <c:pt idx="18">
                  <c:v>25963</c:v>
                </c:pt>
                <c:pt idx="19">
                  <c:v>35652</c:v>
                </c:pt>
                <c:pt idx="20">
                  <c:v>76650</c:v>
                </c:pt>
                <c:pt idx="21">
                  <c:v>75542</c:v>
                </c:pt>
                <c:pt idx="22">
                  <c:v>36107</c:v>
                </c:pt>
                <c:pt idx="23">
                  <c:v>53574</c:v>
                </c:pt>
                <c:pt idx="24">
                  <c:v>80928</c:v>
                </c:pt>
                <c:pt idx="25">
                  <c:v>77996</c:v>
                </c:pt>
                <c:pt idx="26">
                  <c:v>98201</c:v>
                </c:pt>
                <c:pt idx="27">
                  <c:v>99038</c:v>
                </c:pt>
                <c:pt idx="28">
                  <c:v>75604</c:v>
                </c:pt>
                <c:pt idx="29">
                  <c:v>42439</c:v>
                </c:pt>
                <c:pt idx="30">
                  <c:v>34315</c:v>
                </c:pt>
                <c:pt idx="31">
                  <c:v>37711</c:v>
                </c:pt>
                <c:pt idx="32">
                  <c:v>42084</c:v>
                </c:pt>
                <c:pt idx="33">
                  <c:v>55930</c:v>
                </c:pt>
                <c:pt idx="34">
                  <c:v>62687</c:v>
                </c:pt>
                <c:pt idx="35">
                  <c:v>72712</c:v>
                </c:pt>
                <c:pt idx="36">
                  <c:v>76394</c:v>
                </c:pt>
                <c:pt idx="37">
                  <c:v>61264</c:v>
                </c:pt>
                <c:pt idx="38">
                  <c:v>48046</c:v>
                </c:pt>
                <c:pt idx="39">
                  <c:v>37042</c:v>
                </c:pt>
                <c:pt idx="40">
                  <c:v>32759</c:v>
                </c:pt>
                <c:pt idx="41">
                  <c:v>32146</c:v>
                </c:pt>
                <c:pt idx="42">
                  <c:v>25377</c:v>
                </c:pt>
                <c:pt idx="43">
                  <c:v>22158</c:v>
                </c:pt>
                <c:pt idx="44">
                  <c:v>25809</c:v>
                </c:pt>
                <c:pt idx="45">
                  <c:v>24908</c:v>
                </c:pt>
                <c:pt idx="46">
                  <c:v>22220</c:v>
                </c:pt>
                <c:pt idx="47">
                  <c:v>18146</c:v>
                </c:pt>
                <c:pt idx="48">
                  <c:v>16763</c:v>
                </c:pt>
                <c:pt idx="49">
                  <c:v>10131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7-49D4-BEFC-E2F5C43E5B09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[1]Sheet1!$A$2:$A$60</c:f>
              <c:strCache>
                <c:ptCount val="59"/>
                <c:pt idx="0">
                  <c:v>July 1</c:v>
                </c:pt>
                <c:pt idx="1">
                  <c:v>July 2</c:v>
                </c:pt>
                <c:pt idx="2">
                  <c:v>July 3</c:v>
                </c:pt>
                <c:pt idx="3">
                  <c:v>July 4</c:v>
                </c:pt>
                <c:pt idx="4">
                  <c:v>July 5</c:v>
                </c:pt>
                <c:pt idx="5">
                  <c:v>July 6</c:v>
                </c:pt>
                <c:pt idx="6">
                  <c:v>July 7</c:v>
                </c:pt>
                <c:pt idx="7">
                  <c:v>July 8</c:v>
                </c:pt>
                <c:pt idx="8">
                  <c:v>July 9</c:v>
                </c:pt>
                <c:pt idx="9">
                  <c:v>July 10</c:v>
                </c:pt>
                <c:pt idx="10">
                  <c:v>July 11</c:v>
                </c:pt>
                <c:pt idx="11">
                  <c:v>July 12</c:v>
                </c:pt>
                <c:pt idx="12">
                  <c:v>July 13</c:v>
                </c:pt>
                <c:pt idx="13">
                  <c:v>July 14</c:v>
                </c:pt>
                <c:pt idx="14">
                  <c:v>July 15</c:v>
                </c:pt>
                <c:pt idx="15">
                  <c:v>July 16</c:v>
                </c:pt>
                <c:pt idx="16">
                  <c:v>July 17</c:v>
                </c:pt>
                <c:pt idx="17">
                  <c:v>July 18</c:v>
                </c:pt>
                <c:pt idx="18">
                  <c:v>July 19</c:v>
                </c:pt>
                <c:pt idx="19">
                  <c:v>July 20</c:v>
                </c:pt>
                <c:pt idx="20">
                  <c:v>July 21</c:v>
                </c:pt>
                <c:pt idx="21">
                  <c:v>July 22</c:v>
                </c:pt>
                <c:pt idx="22">
                  <c:v>July 23</c:v>
                </c:pt>
                <c:pt idx="23">
                  <c:v>July 24</c:v>
                </c:pt>
                <c:pt idx="24">
                  <c:v>July 25</c:v>
                </c:pt>
                <c:pt idx="25">
                  <c:v>July 26</c:v>
                </c:pt>
                <c:pt idx="26">
                  <c:v>July 27</c:v>
                </c:pt>
                <c:pt idx="27">
                  <c:v>July 28</c:v>
                </c:pt>
                <c:pt idx="28">
                  <c:v>July 29</c:v>
                </c:pt>
                <c:pt idx="29">
                  <c:v>July 30</c:v>
                </c:pt>
                <c:pt idx="30">
                  <c:v>July 31</c:v>
                </c:pt>
                <c:pt idx="31">
                  <c:v>Aug 1</c:v>
                </c:pt>
                <c:pt idx="32">
                  <c:v>Aug 2</c:v>
                </c:pt>
                <c:pt idx="33">
                  <c:v>Aug 3</c:v>
                </c:pt>
                <c:pt idx="34">
                  <c:v>Aug 4</c:v>
                </c:pt>
                <c:pt idx="35">
                  <c:v>Aug 5</c:v>
                </c:pt>
                <c:pt idx="36">
                  <c:v>Aug 6</c:v>
                </c:pt>
                <c:pt idx="37">
                  <c:v>Aug 7</c:v>
                </c:pt>
                <c:pt idx="38">
                  <c:v>Aug 8</c:v>
                </c:pt>
                <c:pt idx="39">
                  <c:v>Aug 9</c:v>
                </c:pt>
                <c:pt idx="40">
                  <c:v>Aug 10</c:v>
                </c:pt>
                <c:pt idx="41">
                  <c:v>Aug 11</c:v>
                </c:pt>
                <c:pt idx="42">
                  <c:v>Aug 12</c:v>
                </c:pt>
                <c:pt idx="43">
                  <c:v>Aug 13</c:v>
                </c:pt>
                <c:pt idx="44">
                  <c:v>Aug 14</c:v>
                </c:pt>
                <c:pt idx="45">
                  <c:v>Aug 15</c:v>
                </c:pt>
                <c:pt idx="46">
                  <c:v>Aug 16</c:v>
                </c:pt>
                <c:pt idx="47">
                  <c:v>Aug 17</c:v>
                </c:pt>
                <c:pt idx="48">
                  <c:v>Aug 18</c:v>
                </c:pt>
                <c:pt idx="49">
                  <c:v>Aug 19</c:v>
                </c:pt>
                <c:pt idx="50">
                  <c:v>Aug 20</c:v>
                </c:pt>
                <c:pt idx="51">
                  <c:v>Aug 21</c:v>
                </c:pt>
                <c:pt idx="52">
                  <c:v>Aug 22</c:v>
                </c:pt>
                <c:pt idx="53">
                  <c:v>Aug 23</c:v>
                </c:pt>
                <c:pt idx="54">
                  <c:v>Aug 24</c:v>
                </c:pt>
                <c:pt idx="55">
                  <c:v>Aug 25</c:v>
                </c:pt>
                <c:pt idx="56">
                  <c:v>Aug 26</c:v>
                </c:pt>
                <c:pt idx="57">
                  <c:v>Aug 27</c:v>
                </c:pt>
                <c:pt idx="58">
                  <c:v>Aug 28</c:v>
                </c:pt>
              </c:strCache>
            </c:strRef>
          </c:cat>
          <c:val>
            <c:numRef>
              <c:f>[1]Sheet1!$D$2:$D$60</c:f>
              <c:numCache>
                <c:formatCode>General</c:formatCode>
                <c:ptCount val="59"/>
                <c:pt idx="0">
                  <c:v>1966</c:v>
                </c:pt>
                <c:pt idx="1">
                  <c:v>3694</c:v>
                </c:pt>
                <c:pt idx="2">
                  <c:v>2394</c:v>
                </c:pt>
                <c:pt idx="3">
                  <c:v>4559</c:v>
                </c:pt>
                <c:pt idx="4">
                  <c:v>5065</c:v>
                </c:pt>
                <c:pt idx="5">
                  <c:v>6505</c:v>
                </c:pt>
                <c:pt idx="6">
                  <c:v>7786</c:v>
                </c:pt>
                <c:pt idx="7">
                  <c:v>5544</c:v>
                </c:pt>
                <c:pt idx="8">
                  <c:v>5724</c:v>
                </c:pt>
                <c:pt idx="9">
                  <c:v>3744</c:v>
                </c:pt>
                <c:pt idx="10">
                  <c:v>4062</c:v>
                </c:pt>
                <c:pt idx="11">
                  <c:v>14898</c:v>
                </c:pt>
                <c:pt idx="12">
                  <c:v>23394</c:v>
                </c:pt>
                <c:pt idx="13">
                  <c:v>8593</c:v>
                </c:pt>
                <c:pt idx="14">
                  <c:v>7662</c:v>
                </c:pt>
                <c:pt idx="15">
                  <c:v>7110</c:v>
                </c:pt>
                <c:pt idx="16">
                  <c:v>11072</c:v>
                </c:pt>
                <c:pt idx="17">
                  <c:v>19280</c:v>
                </c:pt>
                <c:pt idx="18">
                  <c:v>30293</c:v>
                </c:pt>
                <c:pt idx="19">
                  <c:v>33858</c:v>
                </c:pt>
                <c:pt idx="20">
                  <c:v>62503</c:v>
                </c:pt>
                <c:pt idx="21">
                  <c:v>24618</c:v>
                </c:pt>
                <c:pt idx="22">
                  <c:v>33606</c:v>
                </c:pt>
                <c:pt idx="23">
                  <c:v>25466</c:v>
                </c:pt>
                <c:pt idx="24">
                  <c:v>14129</c:v>
                </c:pt>
                <c:pt idx="25">
                  <c:v>15316</c:v>
                </c:pt>
                <c:pt idx="26">
                  <c:v>16043</c:v>
                </c:pt>
                <c:pt idx="27">
                  <c:v>8923</c:v>
                </c:pt>
                <c:pt idx="28">
                  <c:v>11482</c:v>
                </c:pt>
                <c:pt idx="29">
                  <c:v>14879</c:v>
                </c:pt>
                <c:pt idx="30">
                  <c:v>18579</c:v>
                </c:pt>
                <c:pt idx="31">
                  <c:v>22734</c:v>
                </c:pt>
                <c:pt idx="32">
                  <c:v>17967</c:v>
                </c:pt>
                <c:pt idx="33">
                  <c:v>22848</c:v>
                </c:pt>
                <c:pt idx="34">
                  <c:v>27423</c:v>
                </c:pt>
                <c:pt idx="35">
                  <c:v>31944</c:v>
                </c:pt>
                <c:pt idx="36">
                  <c:v>30190</c:v>
                </c:pt>
                <c:pt idx="37">
                  <c:v>55768</c:v>
                </c:pt>
                <c:pt idx="38">
                  <c:v>11146</c:v>
                </c:pt>
                <c:pt idx="39">
                  <c:v>14372</c:v>
                </c:pt>
                <c:pt idx="40">
                  <c:v>14265</c:v>
                </c:pt>
                <c:pt idx="41">
                  <c:v>26837</c:v>
                </c:pt>
                <c:pt idx="42">
                  <c:v>40040</c:v>
                </c:pt>
                <c:pt idx="43">
                  <c:v>16205</c:v>
                </c:pt>
                <c:pt idx="44">
                  <c:v>6692</c:v>
                </c:pt>
                <c:pt idx="45">
                  <c:v>12195</c:v>
                </c:pt>
                <c:pt idx="46">
                  <c:v>18030</c:v>
                </c:pt>
                <c:pt idx="47">
                  <c:v>23000</c:v>
                </c:pt>
                <c:pt idx="48">
                  <c:v>26642</c:v>
                </c:pt>
                <c:pt idx="49">
                  <c:v>29068</c:v>
                </c:pt>
                <c:pt idx="50">
                  <c:v>27787</c:v>
                </c:pt>
                <c:pt idx="51">
                  <c:v>17005</c:v>
                </c:pt>
                <c:pt idx="52">
                  <c:v>6539</c:v>
                </c:pt>
                <c:pt idx="53">
                  <c:v>28895</c:v>
                </c:pt>
                <c:pt idx="54">
                  <c:v>17189</c:v>
                </c:pt>
                <c:pt idx="55">
                  <c:v>19651</c:v>
                </c:pt>
                <c:pt idx="56">
                  <c:v>7795</c:v>
                </c:pt>
                <c:pt idx="57">
                  <c:v>9351</c:v>
                </c:pt>
                <c:pt idx="58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7-49D4-BEFC-E2F5C43E5B09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[1]Sheet1!$A$2:$A$60</c:f>
              <c:strCache>
                <c:ptCount val="59"/>
                <c:pt idx="0">
                  <c:v>July 1</c:v>
                </c:pt>
                <c:pt idx="1">
                  <c:v>July 2</c:v>
                </c:pt>
                <c:pt idx="2">
                  <c:v>July 3</c:v>
                </c:pt>
                <c:pt idx="3">
                  <c:v>July 4</c:v>
                </c:pt>
                <c:pt idx="4">
                  <c:v>July 5</c:v>
                </c:pt>
                <c:pt idx="5">
                  <c:v>July 6</c:v>
                </c:pt>
                <c:pt idx="6">
                  <c:v>July 7</c:v>
                </c:pt>
                <c:pt idx="7">
                  <c:v>July 8</c:v>
                </c:pt>
                <c:pt idx="8">
                  <c:v>July 9</c:v>
                </c:pt>
                <c:pt idx="9">
                  <c:v>July 10</c:v>
                </c:pt>
                <c:pt idx="10">
                  <c:v>July 11</c:v>
                </c:pt>
                <c:pt idx="11">
                  <c:v>July 12</c:v>
                </c:pt>
                <c:pt idx="12">
                  <c:v>July 13</c:v>
                </c:pt>
                <c:pt idx="13">
                  <c:v>July 14</c:v>
                </c:pt>
                <c:pt idx="14">
                  <c:v>July 15</c:v>
                </c:pt>
                <c:pt idx="15">
                  <c:v>July 16</c:v>
                </c:pt>
                <c:pt idx="16">
                  <c:v>July 17</c:v>
                </c:pt>
                <c:pt idx="17">
                  <c:v>July 18</c:v>
                </c:pt>
                <c:pt idx="18">
                  <c:v>July 19</c:v>
                </c:pt>
                <c:pt idx="19">
                  <c:v>July 20</c:v>
                </c:pt>
                <c:pt idx="20">
                  <c:v>July 21</c:v>
                </c:pt>
                <c:pt idx="21">
                  <c:v>July 22</c:v>
                </c:pt>
                <c:pt idx="22">
                  <c:v>July 23</c:v>
                </c:pt>
                <c:pt idx="23">
                  <c:v>July 24</c:v>
                </c:pt>
                <c:pt idx="24">
                  <c:v>July 25</c:v>
                </c:pt>
                <c:pt idx="25">
                  <c:v>July 26</c:v>
                </c:pt>
                <c:pt idx="26">
                  <c:v>July 27</c:v>
                </c:pt>
                <c:pt idx="27">
                  <c:v>July 28</c:v>
                </c:pt>
                <c:pt idx="28">
                  <c:v>July 29</c:v>
                </c:pt>
                <c:pt idx="29">
                  <c:v>July 30</c:v>
                </c:pt>
                <c:pt idx="30">
                  <c:v>July 31</c:v>
                </c:pt>
                <c:pt idx="31">
                  <c:v>Aug 1</c:v>
                </c:pt>
                <c:pt idx="32">
                  <c:v>Aug 2</c:v>
                </c:pt>
                <c:pt idx="33">
                  <c:v>Aug 3</c:v>
                </c:pt>
                <c:pt idx="34">
                  <c:v>Aug 4</c:v>
                </c:pt>
                <c:pt idx="35">
                  <c:v>Aug 5</c:v>
                </c:pt>
                <c:pt idx="36">
                  <c:v>Aug 6</c:v>
                </c:pt>
                <c:pt idx="37">
                  <c:v>Aug 7</c:v>
                </c:pt>
                <c:pt idx="38">
                  <c:v>Aug 8</c:v>
                </c:pt>
                <c:pt idx="39">
                  <c:v>Aug 9</c:v>
                </c:pt>
                <c:pt idx="40">
                  <c:v>Aug 10</c:v>
                </c:pt>
                <c:pt idx="41">
                  <c:v>Aug 11</c:v>
                </c:pt>
                <c:pt idx="42">
                  <c:v>Aug 12</c:v>
                </c:pt>
                <c:pt idx="43">
                  <c:v>Aug 13</c:v>
                </c:pt>
                <c:pt idx="44">
                  <c:v>Aug 14</c:v>
                </c:pt>
                <c:pt idx="45">
                  <c:v>Aug 15</c:v>
                </c:pt>
                <c:pt idx="46">
                  <c:v>Aug 16</c:v>
                </c:pt>
                <c:pt idx="47">
                  <c:v>Aug 17</c:v>
                </c:pt>
                <c:pt idx="48">
                  <c:v>Aug 18</c:v>
                </c:pt>
                <c:pt idx="49">
                  <c:v>Aug 19</c:v>
                </c:pt>
                <c:pt idx="50">
                  <c:v>Aug 20</c:v>
                </c:pt>
                <c:pt idx="51">
                  <c:v>Aug 21</c:v>
                </c:pt>
                <c:pt idx="52">
                  <c:v>Aug 22</c:v>
                </c:pt>
                <c:pt idx="53">
                  <c:v>Aug 23</c:v>
                </c:pt>
                <c:pt idx="54">
                  <c:v>Aug 24</c:v>
                </c:pt>
                <c:pt idx="55">
                  <c:v>Aug 25</c:v>
                </c:pt>
                <c:pt idx="56">
                  <c:v>Aug 26</c:v>
                </c:pt>
                <c:pt idx="57">
                  <c:v>Aug 27</c:v>
                </c:pt>
                <c:pt idx="58">
                  <c:v>Aug 28</c:v>
                </c:pt>
              </c:strCache>
            </c:strRef>
          </c:cat>
          <c:val>
            <c:numRef>
              <c:f>[1]Sheet1!$E$2:$E$60</c:f>
              <c:numCache>
                <c:formatCode>General</c:formatCode>
                <c:ptCount val="59"/>
                <c:pt idx="0">
                  <c:v>2924</c:v>
                </c:pt>
                <c:pt idx="1">
                  <c:v>4088</c:v>
                </c:pt>
                <c:pt idx="2">
                  <c:v>4880</c:v>
                </c:pt>
                <c:pt idx="3">
                  <c:v>8652</c:v>
                </c:pt>
                <c:pt idx="4">
                  <c:v>8833</c:v>
                </c:pt>
                <c:pt idx="5">
                  <c:v>5676</c:v>
                </c:pt>
                <c:pt idx="6">
                  <c:v>9688</c:v>
                </c:pt>
                <c:pt idx="7">
                  <c:v>12138</c:v>
                </c:pt>
                <c:pt idx="8">
                  <c:v>17946</c:v>
                </c:pt>
                <c:pt idx="9">
                  <c:v>19932</c:v>
                </c:pt>
                <c:pt idx="10">
                  <c:v>9390</c:v>
                </c:pt>
                <c:pt idx="11">
                  <c:v>11330</c:v>
                </c:pt>
                <c:pt idx="12">
                  <c:v>8346</c:v>
                </c:pt>
                <c:pt idx="13">
                  <c:v>6565</c:v>
                </c:pt>
                <c:pt idx="14">
                  <c:v>9180</c:v>
                </c:pt>
                <c:pt idx="15">
                  <c:v>10185</c:v>
                </c:pt>
                <c:pt idx="16">
                  <c:v>30081</c:v>
                </c:pt>
                <c:pt idx="17">
                  <c:v>30486</c:v>
                </c:pt>
                <c:pt idx="18">
                  <c:v>24480</c:v>
                </c:pt>
                <c:pt idx="19">
                  <c:v>29730</c:v>
                </c:pt>
                <c:pt idx="20">
                  <c:v>27450</c:v>
                </c:pt>
                <c:pt idx="21">
                  <c:v>14280</c:v>
                </c:pt>
                <c:pt idx="22">
                  <c:v>27864</c:v>
                </c:pt>
                <c:pt idx="23">
                  <c:v>48467</c:v>
                </c:pt>
                <c:pt idx="24">
                  <c:v>59951</c:v>
                </c:pt>
                <c:pt idx="25">
                  <c:v>71904</c:v>
                </c:pt>
                <c:pt idx="26">
                  <c:v>66624</c:v>
                </c:pt>
                <c:pt idx="27">
                  <c:v>53887</c:v>
                </c:pt>
                <c:pt idx="28">
                  <c:v>56765</c:v>
                </c:pt>
                <c:pt idx="29">
                  <c:v>25104</c:v>
                </c:pt>
                <c:pt idx="30">
                  <c:v>30523</c:v>
                </c:pt>
                <c:pt idx="31">
                  <c:v>30222</c:v>
                </c:pt>
                <c:pt idx="32">
                  <c:v>13064</c:v>
                </c:pt>
                <c:pt idx="33">
                  <c:v>23180</c:v>
                </c:pt>
                <c:pt idx="34">
                  <c:v>20405</c:v>
                </c:pt>
                <c:pt idx="35">
                  <c:v>17137</c:v>
                </c:pt>
                <c:pt idx="36">
                  <c:v>32544</c:v>
                </c:pt>
                <c:pt idx="37">
                  <c:v>56283</c:v>
                </c:pt>
                <c:pt idx="38">
                  <c:v>30678</c:v>
                </c:pt>
                <c:pt idx="39">
                  <c:v>13072</c:v>
                </c:pt>
                <c:pt idx="40">
                  <c:v>8620</c:v>
                </c:pt>
                <c:pt idx="41">
                  <c:v>13168</c:v>
                </c:pt>
                <c:pt idx="42">
                  <c:v>18558</c:v>
                </c:pt>
                <c:pt idx="43">
                  <c:v>30833</c:v>
                </c:pt>
                <c:pt idx="44">
                  <c:v>35256</c:v>
                </c:pt>
                <c:pt idx="45">
                  <c:v>21046</c:v>
                </c:pt>
                <c:pt idx="46">
                  <c:v>16629</c:v>
                </c:pt>
                <c:pt idx="47">
                  <c:v>30362</c:v>
                </c:pt>
                <c:pt idx="48">
                  <c:v>33151</c:v>
                </c:pt>
                <c:pt idx="49">
                  <c:v>32187</c:v>
                </c:pt>
                <c:pt idx="50">
                  <c:v>23203</c:v>
                </c:pt>
                <c:pt idx="51">
                  <c:v>20586</c:v>
                </c:pt>
                <c:pt idx="52">
                  <c:v>12087</c:v>
                </c:pt>
                <c:pt idx="53">
                  <c:v>12268</c:v>
                </c:pt>
                <c:pt idx="54">
                  <c:v>16610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7-49D4-BEFC-E2F5C43E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18848"/>
        <c:axId val="620417208"/>
      </c:lineChart>
      <c:catAx>
        <c:axId val="6204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7208"/>
        <c:crosses val="autoZero"/>
        <c:auto val="1"/>
        <c:lblAlgn val="ctr"/>
        <c:lblOffset val="100"/>
        <c:noMultiLvlLbl val="0"/>
      </c:catAx>
      <c:valAx>
        <c:axId val="6204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270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7</xdr:row>
      <xdr:rowOff>128587</xdr:rowOff>
    </xdr:from>
    <xdr:to>
      <xdr:col>20</xdr:col>
      <xdr:colOff>95250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CE20E-F0E9-493B-9E9C-B472648F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2020</v>
          </cell>
          <cell r="C1">
            <v>2019</v>
          </cell>
          <cell r="D1">
            <v>2018</v>
          </cell>
          <cell r="E1">
            <v>2017</v>
          </cell>
        </row>
        <row r="2">
          <cell r="A2" t="str">
            <v>July 1</v>
          </cell>
          <cell r="B2">
            <v>5355</v>
          </cell>
          <cell r="C2">
            <v>6810</v>
          </cell>
          <cell r="D2">
            <v>1966</v>
          </cell>
          <cell r="E2">
            <v>2924</v>
          </cell>
        </row>
        <row r="3">
          <cell r="A3" t="str">
            <v>July 2</v>
          </cell>
          <cell r="B3">
            <v>3468</v>
          </cell>
          <cell r="C3">
            <v>7230</v>
          </cell>
          <cell r="D3">
            <v>3694</v>
          </cell>
          <cell r="E3">
            <v>4088</v>
          </cell>
        </row>
        <row r="4">
          <cell r="A4" t="str">
            <v>July 3</v>
          </cell>
          <cell r="B4">
            <v>3576</v>
          </cell>
          <cell r="C4">
            <v>6250</v>
          </cell>
          <cell r="D4">
            <v>2394</v>
          </cell>
          <cell r="E4">
            <v>4880</v>
          </cell>
        </row>
        <row r="5">
          <cell r="A5" t="str">
            <v>July 4</v>
          </cell>
          <cell r="B5">
            <v>3965</v>
          </cell>
          <cell r="C5">
            <v>7740</v>
          </cell>
          <cell r="D5">
            <v>4559</v>
          </cell>
          <cell r="E5">
            <v>8652</v>
          </cell>
        </row>
        <row r="6">
          <cell r="A6" t="str">
            <v>July 5</v>
          </cell>
          <cell r="B6">
            <v>4290</v>
          </cell>
          <cell r="C6">
            <v>8472</v>
          </cell>
          <cell r="D6">
            <v>5065</v>
          </cell>
          <cell r="E6">
            <v>8833</v>
          </cell>
        </row>
        <row r="7">
          <cell r="A7" t="str">
            <v>July 6</v>
          </cell>
          <cell r="B7">
            <v>11190</v>
          </cell>
          <cell r="C7">
            <v>9093</v>
          </cell>
          <cell r="D7">
            <v>6505</v>
          </cell>
          <cell r="E7">
            <v>5676</v>
          </cell>
        </row>
        <row r="8">
          <cell r="A8" t="str">
            <v>July 7</v>
          </cell>
          <cell r="B8">
            <v>15138</v>
          </cell>
          <cell r="C8">
            <v>12621</v>
          </cell>
          <cell r="D8">
            <v>7786</v>
          </cell>
          <cell r="E8">
            <v>9688</v>
          </cell>
        </row>
        <row r="9">
          <cell r="A9" t="str">
            <v>July 8</v>
          </cell>
          <cell r="B9">
            <v>12127</v>
          </cell>
          <cell r="C9">
            <v>21444</v>
          </cell>
          <cell r="D9">
            <v>5544</v>
          </cell>
          <cell r="E9">
            <v>12138</v>
          </cell>
        </row>
        <row r="10">
          <cell r="A10" t="str">
            <v>July 9</v>
          </cell>
          <cell r="B10">
            <v>8686</v>
          </cell>
          <cell r="C10">
            <v>15190</v>
          </cell>
          <cell r="D10">
            <v>5724</v>
          </cell>
          <cell r="E10">
            <v>17946</v>
          </cell>
        </row>
        <row r="11">
          <cell r="A11" t="str">
            <v>July 10</v>
          </cell>
          <cell r="B11">
            <v>6032</v>
          </cell>
          <cell r="C11">
            <v>10485</v>
          </cell>
          <cell r="D11">
            <v>3744</v>
          </cell>
          <cell r="E11">
            <v>19932</v>
          </cell>
        </row>
        <row r="12">
          <cell r="A12" t="str">
            <v>July 11</v>
          </cell>
          <cell r="B12">
            <v>10104</v>
          </cell>
          <cell r="C12">
            <v>14098</v>
          </cell>
          <cell r="D12">
            <v>4062</v>
          </cell>
          <cell r="E12">
            <v>9390</v>
          </cell>
        </row>
        <row r="13">
          <cell r="A13" t="str">
            <v>July 12</v>
          </cell>
          <cell r="B13">
            <v>16526</v>
          </cell>
          <cell r="C13">
            <v>22868</v>
          </cell>
          <cell r="D13">
            <v>14898</v>
          </cell>
          <cell r="E13">
            <v>11330</v>
          </cell>
        </row>
        <row r="14">
          <cell r="A14" t="str">
            <v>July 13</v>
          </cell>
          <cell r="B14">
            <v>36247</v>
          </cell>
          <cell r="C14">
            <v>20130</v>
          </cell>
          <cell r="D14">
            <v>23394</v>
          </cell>
          <cell r="E14">
            <v>8346</v>
          </cell>
        </row>
        <row r="15">
          <cell r="A15" t="str">
            <v>July 14</v>
          </cell>
          <cell r="B15">
            <v>30084</v>
          </cell>
          <cell r="C15">
            <v>34054</v>
          </cell>
          <cell r="D15">
            <v>8593</v>
          </cell>
          <cell r="E15">
            <v>6565</v>
          </cell>
        </row>
        <row r="16">
          <cell r="A16" t="str">
            <v>July 15</v>
          </cell>
          <cell r="B16">
            <v>34662</v>
          </cell>
          <cell r="C16">
            <v>30509</v>
          </cell>
          <cell r="D16">
            <v>7662</v>
          </cell>
          <cell r="E16">
            <v>9180</v>
          </cell>
        </row>
        <row r="17">
          <cell r="A17" t="str">
            <v>July 16</v>
          </cell>
          <cell r="B17">
            <v>19086</v>
          </cell>
          <cell r="C17">
            <v>16420</v>
          </cell>
          <cell r="D17">
            <v>7110</v>
          </cell>
          <cell r="E17">
            <v>10185</v>
          </cell>
        </row>
        <row r="18">
          <cell r="A18" t="str">
            <v>July 17</v>
          </cell>
          <cell r="B18">
            <v>31392</v>
          </cell>
          <cell r="C18">
            <v>23285</v>
          </cell>
          <cell r="D18">
            <v>11072</v>
          </cell>
          <cell r="E18">
            <v>30081</v>
          </cell>
        </row>
        <row r="19">
          <cell r="A19" t="str">
            <v>July 18</v>
          </cell>
          <cell r="B19">
            <v>26143</v>
          </cell>
          <cell r="C19">
            <v>46059</v>
          </cell>
          <cell r="D19">
            <v>19280</v>
          </cell>
          <cell r="E19">
            <v>30486</v>
          </cell>
        </row>
        <row r="20">
          <cell r="A20" t="str">
            <v>July 19</v>
          </cell>
          <cell r="B20">
            <v>32598</v>
          </cell>
          <cell r="C20">
            <v>25963</v>
          </cell>
          <cell r="D20">
            <v>30293</v>
          </cell>
          <cell r="E20">
            <v>24480</v>
          </cell>
        </row>
        <row r="21">
          <cell r="A21" t="str">
            <v>July 20</v>
          </cell>
          <cell r="B21">
            <v>46306</v>
          </cell>
          <cell r="C21">
            <v>35652</v>
          </cell>
          <cell r="D21">
            <v>33858</v>
          </cell>
          <cell r="E21">
            <v>29730</v>
          </cell>
        </row>
        <row r="22">
          <cell r="A22" t="str">
            <v>July 21</v>
          </cell>
          <cell r="B22">
            <v>17854</v>
          </cell>
          <cell r="C22">
            <v>76650</v>
          </cell>
          <cell r="D22">
            <v>62503</v>
          </cell>
          <cell r="E22">
            <v>27450</v>
          </cell>
        </row>
        <row r="23">
          <cell r="A23" t="str">
            <v>July 22</v>
          </cell>
          <cell r="B23">
            <v>17316</v>
          </cell>
          <cell r="C23">
            <v>75542</v>
          </cell>
          <cell r="D23">
            <v>24618</v>
          </cell>
          <cell r="E23">
            <v>14280</v>
          </cell>
        </row>
        <row r="24">
          <cell r="A24" t="str">
            <v>July 23</v>
          </cell>
          <cell r="B24">
            <v>20172</v>
          </cell>
          <cell r="C24">
            <v>36107</v>
          </cell>
          <cell r="D24">
            <v>33606</v>
          </cell>
          <cell r="E24">
            <v>27864</v>
          </cell>
        </row>
        <row r="25">
          <cell r="A25" t="str">
            <v>July 24</v>
          </cell>
          <cell r="B25">
            <v>20562</v>
          </cell>
          <cell r="C25">
            <v>53574</v>
          </cell>
          <cell r="D25">
            <v>25466</v>
          </cell>
          <cell r="E25">
            <v>48467</v>
          </cell>
        </row>
        <row r="26">
          <cell r="A26" t="str">
            <v>July 25</v>
          </cell>
          <cell r="B26">
            <v>23922</v>
          </cell>
          <cell r="C26">
            <v>80928</v>
          </cell>
          <cell r="D26">
            <v>14129</v>
          </cell>
          <cell r="E26">
            <v>59951</v>
          </cell>
        </row>
        <row r="27">
          <cell r="A27" t="str">
            <v>July 26</v>
          </cell>
          <cell r="B27">
            <v>20117</v>
          </cell>
          <cell r="C27">
            <v>77996</v>
          </cell>
          <cell r="D27">
            <v>15316</v>
          </cell>
          <cell r="E27">
            <v>71904</v>
          </cell>
        </row>
        <row r="28">
          <cell r="A28" t="str">
            <v>July 27</v>
          </cell>
          <cell r="B28">
            <v>38004</v>
          </cell>
          <cell r="C28">
            <v>98201</v>
          </cell>
          <cell r="D28">
            <v>16043</v>
          </cell>
          <cell r="E28">
            <v>66624</v>
          </cell>
        </row>
        <row r="29">
          <cell r="A29" t="str">
            <v>July 28</v>
          </cell>
          <cell r="B29">
            <v>47946</v>
          </cell>
          <cell r="C29">
            <v>99038</v>
          </cell>
          <cell r="D29">
            <v>8923</v>
          </cell>
          <cell r="E29">
            <v>53887</v>
          </cell>
        </row>
        <row r="30">
          <cell r="A30" t="str">
            <v>July 29</v>
          </cell>
          <cell r="B30">
            <v>40632</v>
          </cell>
          <cell r="C30">
            <v>75604</v>
          </cell>
          <cell r="D30">
            <v>11482</v>
          </cell>
          <cell r="E30">
            <v>56765</v>
          </cell>
        </row>
        <row r="31">
          <cell r="A31" t="str">
            <v>July 30</v>
          </cell>
          <cell r="B31">
            <v>43048</v>
          </cell>
          <cell r="C31">
            <v>42439</v>
          </cell>
          <cell r="D31">
            <v>14879</v>
          </cell>
          <cell r="E31">
            <v>25104</v>
          </cell>
        </row>
        <row r="32">
          <cell r="A32" t="str">
            <v>July 31</v>
          </cell>
          <cell r="B32">
            <v>40718</v>
          </cell>
          <cell r="C32">
            <v>34315</v>
          </cell>
          <cell r="D32">
            <v>18579</v>
          </cell>
          <cell r="E32">
            <v>30523</v>
          </cell>
        </row>
        <row r="33">
          <cell r="A33" t="str">
            <v>Aug 1</v>
          </cell>
          <cell r="B33">
            <v>24792</v>
          </cell>
          <cell r="C33">
            <v>37711</v>
          </cell>
          <cell r="D33">
            <v>22734</v>
          </cell>
          <cell r="E33">
            <v>30222</v>
          </cell>
        </row>
        <row r="34">
          <cell r="A34" t="str">
            <v>Aug 2</v>
          </cell>
          <cell r="B34">
            <v>37548</v>
          </cell>
          <cell r="C34">
            <v>42084</v>
          </cell>
          <cell r="D34">
            <v>17967</v>
          </cell>
          <cell r="E34">
            <v>13064</v>
          </cell>
        </row>
        <row r="35">
          <cell r="A35" t="str">
            <v>Aug 3</v>
          </cell>
          <cell r="B35">
            <v>43706</v>
          </cell>
          <cell r="C35">
            <v>55930</v>
          </cell>
          <cell r="D35">
            <v>22848</v>
          </cell>
          <cell r="E35">
            <v>23180</v>
          </cell>
        </row>
        <row r="36">
          <cell r="A36" t="str">
            <v>Aug 4</v>
          </cell>
          <cell r="B36">
            <v>41152</v>
          </cell>
          <cell r="C36">
            <v>62687</v>
          </cell>
          <cell r="D36">
            <v>27423</v>
          </cell>
          <cell r="E36">
            <v>20405</v>
          </cell>
        </row>
        <row r="37">
          <cell r="A37" t="str">
            <v>Aug 5</v>
          </cell>
          <cell r="B37">
            <v>39293</v>
          </cell>
          <cell r="C37">
            <v>72712</v>
          </cell>
          <cell r="D37">
            <v>31944</v>
          </cell>
          <cell r="E37">
            <v>17137</v>
          </cell>
        </row>
        <row r="38">
          <cell r="A38" t="str">
            <v>Aug 6</v>
          </cell>
          <cell r="B38">
            <v>40686</v>
          </cell>
          <cell r="C38">
            <v>76394</v>
          </cell>
          <cell r="D38">
            <v>30190</v>
          </cell>
          <cell r="E38">
            <v>32544</v>
          </cell>
        </row>
        <row r="39">
          <cell r="A39" t="str">
            <v>Aug 7</v>
          </cell>
          <cell r="B39">
            <v>26737</v>
          </cell>
          <cell r="C39">
            <v>61264</v>
          </cell>
          <cell r="D39">
            <v>55768</v>
          </cell>
          <cell r="E39">
            <v>56283</v>
          </cell>
        </row>
        <row r="40">
          <cell r="A40" t="str">
            <v>Aug 8</v>
          </cell>
          <cell r="B40">
            <v>25520</v>
          </cell>
          <cell r="C40">
            <v>48046</v>
          </cell>
          <cell r="D40">
            <v>11146</v>
          </cell>
          <cell r="E40">
            <v>30678</v>
          </cell>
        </row>
        <row r="41">
          <cell r="A41" t="str">
            <v>Aug 9</v>
          </cell>
          <cell r="B41">
            <v>35474</v>
          </cell>
          <cell r="C41">
            <v>37042</v>
          </cell>
          <cell r="D41">
            <v>14372</v>
          </cell>
          <cell r="E41">
            <v>13072</v>
          </cell>
        </row>
        <row r="42">
          <cell r="A42" t="str">
            <v>Aug 10</v>
          </cell>
          <cell r="B42">
            <v>24791</v>
          </cell>
          <cell r="C42">
            <v>32759</v>
          </cell>
          <cell r="D42">
            <v>14265</v>
          </cell>
          <cell r="E42">
            <v>8620</v>
          </cell>
        </row>
        <row r="43">
          <cell r="A43" t="str">
            <v>Aug 11</v>
          </cell>
          <cell r="B43">
            <v>44123</v>
          </cell>
          <cell r="C43">
            <v>32146</v>
          </cell>
          <cell r="D43">
            <v>26837</v>
          </cell>
          <cell r="E43">
            <v>13168</v>
          </cell>
        </row>
        <row r="44">
          <cell r="A44" t="str">
            <v>Aug 12</v>
          </cell>
          <cell r="B44">
            <v>49097</v>
          </cell>
          <cell r="C44">
            <v>25377</v>
          </cell>
          <cell r="D44">
            <v>40040</v>
          </cell>
          <cell r="E44">
            <v>18558</v>
          </cell>
        </row>
        <row r="45">
          <cell r="A45" t="str">
            <v>Aug 13</v>
          </cell>
          <cell r="B45">
            <v>65900</v>
          </cell>
          <cell r="C45">
            <v>22158</v>
          </cell>
          <cell r="D45">
            <v>16205</v>
          </cell>
          <cell r="E45">
            <v>30833</v>
          </cell>
        </row>
        <row r="46">
          <cell r="A46" t="str">
            <v>Aug 14</v>
          </cell>
          <cell r="B46">
            <v>107241</v>
          </cell>
          <cell r="C46">
            <v>25809</v>
          </cell>
          <cell r="D46">
            <v>6692</v>
          </cell>
          <cell r="E46">
            <v>35256</v>
          </cell>
        </row>
        <row r="47">
          <cell r="A47" t="str">
            <v>Aug 15</v>
          </cell>
          <cell r="B47">
            <v>70055</v>
          </cell>
          <cell r="C47">
            <v>24908</v>
          </cell>
          <cell r="D47">
            <v>12195</v>
          </cell>
          <cell r="E47">
            <v>21046</v>
          </cell>
        </row>
        <row r="48">
          <cell r="A48" t="str">
            <v>Aug 16</v>
          </cell>
          <cell r="B48">
            <v>112174</v>
          </cell>
          <cell r="C48">
            <v>22220</v>
          </cell>
          <cell r="D48">
            <v>18030</v>
          </cell>
          <cell r="E48">
            <v>16629</v>
          </cell>
        </row>
        <row r="49">
          <cell r="A49" t="str">
            <v>Aug 17</v>
          </cell>
          <cell r="B49">
            <v>134874</v>
          </cell>
          <cell r="C49">
            <v>18146</v>
          </cell>
          <cell r="D49">
            <v>23000</v>
          </cell>
          <cell r="E49">
            <v>30362</v>
          </cell>
        </row>
        <row r="50">
          <cell r="A50" t="str">
            <v>Aug 18</v>
          </cell>
          <cell r="B50">
            <v>56939</v>
          </cell>
          <cell r="C50">
            <v>16763</v>
          </cell>
          <cell r="D50">
            <v>26642</v>
          </cell>
          <cell r="E50">
            <v>33151</v>
          </cell>
        </row>
        <row r="51">
          <cell r="A51" t="str">
            <v>Aug 19</v>
          </cell>
          <cell r="B51">
            <v>15709</v>
          </cell>
          <cell r="C51">
            <v>10131</v>
          </cell>
          <cell r="D51">
            <v>29068</v>
          </cell>
          <cell r="E51">
            <v>32187</v>
          </cell>
        </row>
        <row r="52">
          <cell r="A52" t="str">
            <v>Aug 20</v>
          </cell>
          <cell r="B52">
            <v>43468</v>
          </cell>
          <cell r="D52">
            <v>27787</v>
          </cell>
          <cell r="E52">
            <v>23203</v>
          </cell>
        </row>
        <row r="53">
          <cell r="A53" t="str">
            <v>Aug 21</v>
          </cell>
          <cell r="B53">
            <v>43826</v>
          </cell>
          <cell r="D53">
            <v>17005</v>
          </cell>
          <cell r="E53">
            <v>20586</v>
          </cell>
        </row>
        <row r="54">
          <cell r="A54" t="str">
            <v>Aug 22</v>
          </cell>
          <cell r="B54">
            <v>20828</v>
          </cell>
          <cell r="D54">
            <v>6539</v>
          </cell>
          <cell r="E54">
            <v>12087</v>
          </cell>
        </row>
        <row r="55">
          <cell r="A55" t="str">
            <v>Aug 23</v>
          </cell>
          <cell r="B55">
            <v>17402</v>
          </cell>
          <cell r="D55">
            <v>28895</v>
          </cell>
          <cell r="E55">
            <v>12268</v>
          </cell>
        </row>
        <row r="56">
          <cell r="A56" t="str">
            <v>Aug 24</v>
          </cell>
          <cell r="B56">
            <v>4785</v>
          </cell>
          <cell r="D56">
            <v>17189</v>
          </cell>
          <cell r="E56">
            <v>16610</v>
          </cell>
        </row>
        <row r="57">
          <cell r="A57" t="str">
            <v>Aug 25</v>
          </cell>
          <cell r="D57">
            <v>19651</v>
          </cell>
        </row>
        <row r="58">
          <cell r="A58" t="str">
            <v>Aug 26</v>
          </cell>
          <cell r="D58">
            <v>7795</v>
          </cell>
        </row>
        <row r="59">
          <cell r="A59" t="str">
            <v>Aug 27</v>
          </cell>
          <cell r="D59">
            <v>9351</v>
          </cell>
        </row>
        <row r="60">
          <cell r="A60" t="str">
            <v>Aug 28</v>
          </cell>
          <cell r="D60">
            <v>1436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G18" sqref="G18"/>
    </sheetView>
  </sheetViews>
  <sheetFormatPr defaultRowHeight="14.4" x14ac:dyDescent="0.3"/>
  <sheetData>
    <row r="2" spans="1:1" x14ac:dyDescent="0.3">
      <c r="A2" s="111" t="s">
        <v>101</v>
      </c>
    </row>
    <row r="3" spans="1:1" x14ac:dyDescent="0.3">
      <c r="A3" t="s">
        <v>103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147</v>
      </c>
    </row>
    <row r="9" spans="1:1" x14ac:dyDescent="0.3">
      <c r="A9" s="111" t="s">
        <v>102</v>
      </c>
    </row>
    <row r="10" spans="1:1" x14ac:dyDescent="0.3">
      <c r="A10" t="s">
        <v>158</v>
      </c>
    </row>
    <row r="11" spans="1:1" x14ac:dyDescent="0.3">
      <c r="A11" t="s">
        <v>145</v>
      </c>
    </row>
    <row r="12" spans="1:1" x14ac:dyDescent="0.3">
      <c r="A12" t="s">
        <v>144</v>
      </c>
    </row>
    <row r="13" spans="1:1" x14ac:dyDescent="0.3">
      <c r="A13" t="s">
        <v>143</v>
      </c>
    </row>
    <row r="14" spans="1:1" x14ac:dyDescent="0.3">
      <c r="A14" t="s">
        <v>150</v>
      </c>
    </row>
    <row r="15" spans="1:1" x14ac:dyDescent="0.3">
      <c r="A15" t="s">
        <v>151</v>
      </c>
    </row>
    <row r="16" spans="1:1" x14ac:dyDescent="0.3">
      <c r="A16" t="s">
        <v>160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7" zoomScaleNormal="100" workbookViewId="0">
      <selection activeCell="J13" sqref="J13"/>
    </sheetView>
  </sheetViews>
  <sheetFormatPr defaultRowHeight="18" x14ac:dyDescent="0.3"/>
  <cols>
    <col min="1" max="1" width="9.109375" style="42"/>
    <col min="2" max="2" width="16.109375" style="2" customWidth="1"/>
    <col min="3" max="3" width="18.109375" style="1" bestFit="1" customWidth="1"/>
    <col min="4" max="4" width="11.6640625" style="1" customWidth="1"/>
    <col min="5" max="5" width="11.33203125" style="1" bestFit="1" customWidth="1"/>
    <col min="6" max="6" width="9.109375" style="1"/>
    <col min="7" max="7" width="10.44140625" style="1" customWidth="1"/>
    <col min="8" max="8" width="10.88671875" style="1" customWidth="1"/>
    <col min="9" max="9" width="9.109375" style="48"/>
    <col min="10" max="10" width="16.109375" style="2" customWidth="1"/>
    <col min="11" max="11" width="18.109375" style="1" bestFit="1" customWidth="1"/>
    <col min="12" max="12" width="11.6640625" style="1" customWidth="1"/>
    <col min="13" max="13" width="11.33203125" style="1" bestFit="1" customWidth="1"/>
    <col min="14" max="14" width="9.109375" style="1"/>
    <col min="15" max="15" width="10.44140625" style="1" customWidth="1"/>
    <col min="16" max="16" width="10.88671875" style="1" customWidth="1"/>
  </cols>
  <sheetData>
    <row r="1" spans="1:16" ht="14.4" x14ac:dyDescent="0.3">
      <c r="A1" s="288" t="s">
        <v>153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</row>
    <row r="2" spans="1:16" ht="34.5" customHeight="1" x14ac:dyDescent="0.3">
      <c r="A2" s="267" t="s">
        <v>152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</row>
    <row r="3" spans="1:16" ht="23.4" x14ac:dyDescent="0.3">
      <c r="B3" s="290" t="s">
        <v>146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</row>
    <row r="4" spans="1:16" s="47" customFormat="1" ht="18.600000000000001" thickBot="1" x14ac:dyDescent="0.4">
      <c r="A4" s="43"/>
      <c r="B4" s="286" t="s">
        <v>74</v>
      </c>
      <c r="C4" s="287"/>
      <c r="D4" s="287"/>
      <c r="E4" s="287"/>
      <c r="F4" s="287"/>
      <c r="G4" s="287"/>
      <c r="H4" s="291"/>
      <c r="I4" s="48"/>
      <c r="J4" s="286" t="s">
        <v>25</v>
      </c>
      <c r="K4" s="287"/>
      <c r="L4" s="287"/>
      <c r="M4" s="287"/>
      <c r="N4" s="287"/>
      <c r="O4" s="287"/>
      <c r="P4" s="291"/>
    </row>
    <row r="5" spans="1:16" ht="18.600000000000001" thickBot="1" x14ac:dyDescent="0.35">
      <c r="B5" s="279" t="s">
        <v>73</v>
      </c>
      <c r="C5" s="280"/>
      <c r="D5" s="281"/>
      <c r="J5" s="279" t="s">
        <v>73</v>
      </c>
      <c r="K5" s="280"/>
      <c r="L5" s="281"/>
    </row>
    <row r="6" spans="1:16" x14ac:dyDescent="0.3">
      <c r="B6" s="49">
        <v>5</v>
      </c>
      <c r="C6" s="283" t="s">
        <v>72</v>
      </c>
      <c r="D6" s="284"/>
      <c r="J6" s="49">
        <v>5</v>
      </c>
      <c r="K6" s="283" t="s">
        <v>72</v>
      </c>
      <c r="L6" s="284"/>
    </row>
    <row r="7" spans="1:16" x14ac:dyDescent="0.3">
      <c r="B7" s="50">
        <v>30</v>
      </c>
      <c r="C7" s="273" t="s">
        <v>71</v>
      </c>
      <c r="D7" s="274"/>
      <c r="J7" s="50">
        <v>30</v>
      </c>
      <c r="K7" s="273" t="s">
        <v>71</v>
      </c>
      <c r="L7" s="274"/>
    </row>
    <row r="8" spans="1:16" ht="15" customHeight="1" thickBot="1" x14ac:dyDescent="0.35">
      <c r="B8" s="51" t="s">
        <v>70</v>
      </c>
      <c r="C8" s="276" t="e">
        <f>"Insufficient Data, .i.e, less than " &amp; CritNbr</f>
        <v>#REF!</v>
      </c>
      <c r="D8" s="277"/>
      <c r="J8" s="51" t="s">
        <v>70</v>
      </c>
      <c r="K8" s="276" t="e">
        <f>"Insufficient Data, .i.e, less than " &amp; CritNbr</f>
        <v>#REF!</v>
      </c>
      <c r="L8" s="277"/>
    </row>
    <row r="9" spans="1:16" ht="15" customHeight="1" thickBot="1" x14ac:dyDescent="0.35">
      <c r="B9" s="270" t="s">
        <v>69</v>
      </c>
      <c r="C9" s="271"/>
      <c r="E9" s="289" t="s">
        <v>68</v>
      </c>
      <c r="F9" s="289"/>
      <c r="G9" s="289"/>
      <c r="H9" s="289"/>
      <c r="J9" s="270" t="s">
        <v>69</v>
      </c>
      <c r="K9" s="271"/>
      <c r="M9" s="289" t="s">
        <v>68</v>
      </c>
      <c r="N9" s="289"/>
      <c r="O9" s="289"/>
      <c r="P9" s="289"/>
    </row>
    <row r="10" spans="1:16" ht="58.2" thickBot="1" x14ac:dyDescent="0.35">
      <c r="B10" s="52" t="s">
        <v>61</v>
      </c>
      <c r="C10" s="53" t="s">
        <v>140</v>
      </c>
      <c r="D10" s="46" t="s">
        <v>78</v>
      </c>
      <c r="E10" s="54" t="s">
        <v>67</v>
      </c>
      <c r="F10" s="54" t="s">
        <v>66</v>
      </c>
      <c r="G10" s="55" t="s">
        <v>65</v>
      </c>
      <c r="H10" s="55" t="s">
        <v>64</v>
      </c>
      <c r="J10" s="52" t="s">
        <v>61</v>
      </c>
      <c r="K10" s="53" t="s">
        <v>140</v>
      </c>
      <c r="L10" s="46" t="s">
        <v>78</v>
      </c>
      <c r="M10" s="54" t="s">
        <v>67</v>
      </c>
      <c r="N10" s="54" t="s">
        <v>66</v>
      </c>
      <c r="O10" s="55" t="s">
        <v>65</v>
      </c>
      <c r="P10" s="55" t="s">
        <v>64</v>
      </c>
    </row>
    <row r="11" spans="1:16" ht="15.75" customHeight="1" thickTop="1" x14ac:dyDescent="0.3">
      <c r="A11" s="272" t="s">
        <v>5</v>
      </c>
      <c r="B11" s="45">
        <v>43977</v>
      </c>
      <c r="C11" s="40">
        <v>2</v>
      </c>
      <c r="D11" s="56"/>
      <c r="E11" s="62" t="e">
        <f>B11-CritDays</f>
        <v>#REF!</v>
      </c>
      <c r="F11" s="40">
        <v>1</v>
      </c>
      <c r="G11" s="40">
        <f>GEOMEAN(C11)</f>
        <v>2</v>
      </c>
      <c r="H11" s="57" t="str">
        <f>IF(F11&gt;=5,G11,"Insufficient")</f>
        <v>Insufficient</v>
      </c>
      <c r="I11" s="272" t="s">
        <v>5</v>
      </c>
      <c r="J11" s="45">
        <v>43977</v>
      </c>
      <c r="K11" s="40">
        <v>4</v>
      </c>
      <c r="L11" s="56"/>
      <c r="M11" s="62" t="e">
        <f t="shared" ref="M11:M40" si="0">J11-CritDays</f>
        <v>#REF!</v>
      </c>
      <c r="N11" s="40">
        <v>1</v>
      </c>
      <c r="O11" s="40">
        <f>GEOMEAN(K11)</f>
        <v>4</v>
      </c>
      <c r="P11" s="57" t="str">
        <f>IF(N11&gt;=5,O11,"insufficient")</f>
        <v>insufficient</v>
      </c>
    </row>
    <row r="12" spans="1:16" ht="15" customHeight="1" x14ac:dyDescent="0.3">
      <c r="A12" s="272"/>
      <c r="B12" s="32">
        <v>43986</v>
      </c>
      <c r="C12" s="1">
        <v>50</v>
      </c>
      <c r="D12" s="58"/>
      <c r="E12" s="63" t="e">
        <f t="shared" ref="E12:E40" si="1">B12-CritDays</f>
        <v>#REF!</v>
      </c>
      <c r="F12" s="1">
        <v>2</v>
      </c>
      <c r="G12" s="1">
        <f>GEOMEAN(C11:C12)</f>
        <v>10</v>
      </c>
      <c r="H12" s="59" t="str">
        <f>IF(F12&gt;=5,G12,"Insufficient")</f>
        <v>Insufficient</v>
      </c>
      <c r="I12" s="272"/>
      <c r="J12" s="32">
        <v>43986</v>
      </c>
      <c r="K12" s="1">
        <v>69</v>
      </c>
      <c r="L12" s="58"/>
      <c r="M12" s="63" t="e">
        <f t="shared" si="0"/>
        <v>#REF!</v>
      </c>
      <c r="N12" s="1">
        <v>2</v>
      </c>
      <c r="O12" s="1">
        <f>GEOMEAN(K11:K12)</f>
        <v>16.61324772583615</v>
      </c>
      <c r="P12" s="59" t="str">
        <f>IF(N12&gt;=5,O12,"insufficient")</f>
        <v>insufficient</v>
      </c>
    </row>
    <row r="13" spans="1:16" ht="15" customHeight="1" x14ac:dyDescent="0.3">
      <c r="A13" s="272"/>
      <c r="B13" s="32">
        <v>43991</v>
      </c>
      <c r="C13" s="1">
        <v>6</v>
      </c>
      <c r="D13" s="58"/>
      <c r="E13" s="63" t="e">
        <f t="shared" si="1"/>
        <v>#REF!</v>
      </c>
      <c r="F13" s="1">
        <v>3</v>
      </c>
      <c r="G13" s="1">
        <f>GEOMEAN(C11:C13)</f>
        <v>8.434326653017493</v>
      </c>
      <c r="H13" s="59" t="str">
        <f t="shared" ref="H13:H16" si="2">IF(F13&gt;=5,G13,"Insufficient")</f>
        <v>Insufficient</v>
      </c>
      <c r="I13" s="272"/>
      <c r="J13" s="32">
        <v>43991</v>
      </c>
      <c r="K13" s="1">
        <v>7.7</v>
      </c>
      <c r="L13" s="58"/>
      <c r="M13" s="63" t="e">
        <f t="shared" si="0"/>
        <v>#REF!</v>
      </c>
      <c r="N13" s="1">
        <v>3</v>
      </c>
      <c r="O13" s="1">
        <f>GEOMEAN(K11:K13)</f>
        <v>12.85681127892682</v>
      </c>
      <c r="P13" s="59" t="str">
        <f>IF(N13&gt;=5,O13,"insufficient")</f>
        <v>insufficient</v>
      </c>
    </row>
    <row r="14" spans="1:16" ht="15.75" customHeight="1" x14ac:dyDescent="0.3">
      <c r="A14" s="272"/>
      <c r="B14" s="32">
        <v>44000</v>
      </c>
      <c r="C14" s="1">
        <v>38</v>
      </c>
      <c r="D14" s="58"/>
      <c r="E14" s="63" t="e">
        <f t="shared" si="1"/>
        <v>#REF!</v>
      </c>
      <c r="F14" s="1">
        <v>4</v>
      </c>
      <c r="G14" s="1">
        <f>GEOMEAN(C11:C14)</f>
        <v>12.288070992040003</v>
      </c>
      <c r="H14" s="59" t="str">
        <f t="shared" si="2"/>
        <v>Insufficient</v>
      </c>
      <c r="I14" s="272"/>
      <c r="J14" s="32">
        <v>44000</v>
      </c>
      <c r="K14" s="1">
        <v>46</v>
      </c>
      <c r="L14" s="58"/>
      <c r="M14" s="63" t="e">
        <f t="shared" si="0"/>
        <v>#REF!</v>
      </c>
      <c r="N14" s="1">
        <v>4</v>
      </c>
      <c r="O14" s="1">
        <f>GEOMEAN(K12:K14)</f>
        <v>29.020120796754643</v>
      </c>
      <c r="P14" s="59" t="str">
        <f t="shared" ref="P14:P75" si="3">IF(N14&gt;=5,O14,"insufficient")</f>
        <v>insufficient</v>
      </c>
    </row>
    <row r="15" spans="1:16" ht="15" customHeight="1" x14ac:dyDescent="0.3">
      <c r="A15" s="272"/>
      <c r="B15" s="32">
        <v>44005</v>
      </c>
      <c r="C15" s="1">
        <v>25</v>
      </c>
      <c r="D15" s="58"/>
      <c r="E15" s="63" t="e">
        <f t="shared" si="1"/>
        <v>#REF!</v>
      </c>
      <c r="F15" s="1">
        <v>5</v>
      </c>
      <c r="G15" s="1">
        <f t="shared" ref="G15:G22" si="4">GEOMEAN(C11:C15)</f>
        <v>14.163642982643259</v>
      </c>
      <c r="H15" s="59">
        <f>IF(F15&gt;=5,G15,"Insufficient")</f>
        <v>14.163642982643259</v>
      </c>
      <c r="I15" s="272"/>
      <c r="J15" s="32">
        <v>44005</v>
      </c>
      <c r="K15" s="1">
        <v>49</v>
      </c>
      <c r="L15" s="58"/>
      <c r="M15" s="63" t="e">
        <f t="shared" si="0"/>
        <v>#REF!</v>
      </c>
      <c r="N15" s="1">
        <v>5</v>
      </c>
      <c r="O15" s="1">
        <f>GEOMEAN(K12:K15)</f>
        <v>33.08060410780066</v>
      </c>
      <c r="P15" s="59">
        <f t="shared" si="3"/>
        <v>33.08060410780066</v>
      </c>
    </row>
    <row r="16" spans="1:16" ht="15" customHeight="1" x14ac:dyDescent="0.3">
      <c r="A16" s="272"/>
      <c r="B16" s="32">
        <v>44011</v>
      </c>
      <c r="C16" s="1">
        <v>38</v>
      </c>
      <c r="D16" s="58"/>
      <c r="E16" s="63" t="e">
        <f t="shared" si="1"/>
        <v>#REF!</v>
      </c>
      <c r="F16" s="1">
        <v>5</v>
      </c>
      <c r="G16" s="1">
        <f t="shared" si="4"/>
        <v>25.522645676066997</v>
      </c>
      <c r="H16" s="59">
        <f t="shared" si="2"/>
        <v>25.522645676066997</v>
      </c>
      <c r="I16" s="272"/>
      <c r="J16" s="32">
        <v>44011</v>
      </c>
      <c r="K16" s="1">
        <v>5.7</v>
      </c>
      <c r="L16" s="58"/>
      <c r="M16" s="63" t="e">
        <f t="shared" si="0"/>
        <v>#REF!</v>
      </c>
      <c r="N16" s="1">
        <v>5</v>
      </c>
      <c r="O16" s="1">
        <f>GEOMEAN(K12:K16)</f>
        <v>23.272000451163198</v>
      </c>
      <c r="P16" s="59">
        <f t="shared" si="3"/>
        <v>23.272000451163198</v>
      </c>
    </row>
    <row r="17" spans="1:16" ht="15" customHeight="1" x14ac:dyDescent="0.3">
      <c r="A17" s="272"/>
      <c r="B17" s="32">
        <v>44019</v>
      </c>
      <c r="C17" s="1">
        <v>16</v>
      </c>
      <c r="D17" s="58"/>
      <c r="E17" s="63" t="e">
        <f t="shared" si="1"/>
        <v>#REF!</v>
      </c>
      <c r="F17" s="1">
        <v>5</v>
      </c>
      <c r="G17" s="1">
        <f t="shared" si="4"/>
        <v>20.321496510276965</v>
      </c>
      <c r="H17" s="59">
        <f t="shared" ref="H17:H23" si="5">IF(F17&gt;=5,G17,insufficient)</f>
        <v>20.321496510276965</v>
      </c>
      <c r="I17" s="272"/>
      <c r="J17" s="32">
        <v>44019</v>
      </c>
      <c r="K17" s="1">
        <v>13</v>
      </c>
      <c r="L17" s="58"/>
      <c r="M17" s="63" t="e">
        <f t="shared" si="0"/>
        <v>#REF!</v>
      </c>
      <c r="N17" s="1">
        <v>5</v>
      </c>
      <c r="O17" s="1">
        <f>GEOMEAN(K13:K17)</f>
        <v>16.666813240515243</v>
      </c>
      <c r="P17" s="59">
        <f t="shared" si="3"/>
        <v>16.666813240515243</v>
      </c>
    </row>
    <row r="18" spans="1:16" ht="15" customHeight="1" x14ac:dyDescent="0.3">
      <c r="A18" s="272"/>
      <c r="B18" s="32">
        <v>44025</v>
      </c>
      <c r="C18" s="1">
        <v>178</v>
      </c>
      <c r="D18" s="58"/>
      <c r="E18" s="63" t="e">
        <f t="shared" si="1"/>
        <v>#REF!</v>
      </c>
      <c r="F18" s="1">
        <v>5</v>
      </c>
      <c r="G18" s="1">
        <f t="shared" si="4"/>
        <v>40.032198122303697</v>
      </c>
      <c r="H18" s="59">
        <f t="shared" si="5"/>
        <v>40.032198122303697</v>
      </c>
      <c r="I18" s="272"/>
      <c r="J18" s="32">
        <v>44025</v>
      </c>
      <c r="K18" s="1">
        <v>600</v>
      </c>
      <c r="L18" s="58"/>
      <c r="M18" s="63" t="e">
        <f t="shared" si="0"/>
        <v>#REF!</v>
      </c>
      <c r="N18" s="1">
        <v>5</v>
      </c>
      <c r="O18" s="1">
        <f>GEOMEAN(K16:K18)</f>
        <v>35.426084385151015</v>
      </c>
      <c r="P18" s="59">
        <f t="shared" si="3"/>
        <v>35.426084385151015</v>
      </c>
    </row>
    <row r="19" spans="1:16" ht="15" customHeight="1" x14ac:dyDescent="0.3">
      <c r="A19" s="272"/>
      <c r="B19" s="32">
        <v>44032</v>
      </c>
      <c r="C19" s="1">
        <v>108</v>
      </c>
      <c r="D19" s="58"/>
      <c r="E19" s="63" t="e">
        <f t="shared" si="1"/>
        <v>#REF!</v>
      </c>
      <c r="F19" s="1">
        <v>5</v>
      </c>
      <c r="G19" s="1">
        <f t="shared" si="4"/>
        <v>49.332993514374088</v>
      </c>
      <c r="H19" s="59">
        <f t="shared" si="5"/>
        <v>49.332993514374088</v>
      </c>
      <c r="I19" s="272"/>
      <c r="J19" s="32">
        <v>44032</v>
      </c>
      <c r="K19" s="1">
        <v>196</v>
      </c>
      <c r="L19" s="58"/>
      <c r="M19" s="63" t="e">
        <f t="shared" si="0"/>
        <v>#REF!</v>
      </c>
      <c r="N19" s="1">
        <v>5</v>
      </c>
      <c r="O19" s="1">
        <f>GEOMEAN(K16:K19)</f>
        <v>54.332086373112325</v>
      </c>
      <c r="P19" s="59">
        <f t="shared" si="3"/>
        <v>54.332086373112325</v>
      </c>
    </row>
    <row r="20" spans="1:16" ht="15" customHeight="1" x14ac:dyDescent="0.3">
      <c r="A20" s="272"/>
      <c r="B20" s="32">
        <v>44039</v>
      </c>
      <c r="C20" s="1">
        <v>4</v>
      </c>
      <c r="D20" s="58"/>
      <c r="E20" s="63" t="e">
        <f t="shared" si="1"/>
        <v>#REF!</v>
      </c>
      <c r="F20" s="1">
        <v>5</v>
      </c>
      <c r="G20" s="1">
        <f t="shared" si="4"/>
        <v>34.194910051894681</v>
      </c>
      <c r="H20" s="59">
        <f t="shared" si="5"/>
        <v>34.194910051894681</v>
      </c>
      <c r="I20" s="272"/>
      <c r="J20" s="32">
        <v>44039</v>
      </c>
      <c r="K20" s="1">
        <v>8.6</v>
      </c>
      <c r="L20" s="58"/>
      <c r="M20" s="63" t="e">
        <f t="shared" si="0"/>
        <v>#REF!</v>
      </c>
      <c r="N20" s="1">
        <v>5</v>
      </c>
      <c r="O20" s="1">
        <f>GEOMEAN(K18:K20)</f>
        <v>100.37724176365805</v>
      </c>
      <c r="P20" s="59">
        <f t="shared" si="3"/>
        <v>100.37724176365805</v>
      </c>
    </row>
    <row r="21" spans="1:16" ht="15" customHeight="1" x14ac:dyDescent="0.3">
      <c r="A21" s="272"/>
      <c r="B21" s="32">
        <v>44048</v>
      </c>
      <c r="C21" s="1">
        <v>121</v>
      </c>
      <c r="D21" s="58"/>
      <c r="E21" s="63" t="e">
        <f t="shared" si="1"/>
        <v>#REF!</v>
      </c>
      <c r="F21" s="1">
        <v>5</v>
      </c>
      <c r="G21" s="1">
        <f t="shared" si="4"/>
        <v>43.108391704344136</v>
      </c>
      <c r="H21" s="59">
        <f t="shared" si="5"/>
        <v>43.108391704344136</v>
      </c>
      <c r="I21" s="272"/>
      <c r="J21" s="32">
        <v>44048</v>
      </c>
      <c r="K21" s="1">
        <v>184</v>
      </c>
      <c r="L21" s="58"/>
      <c r="M21" s="63" t="e">
        <f t="shared" si="0"/>
        <v>#REF!</v>
      </c>
      <c r="N21" s="1">
        <v>5</v>
      </c>
      <c r="O21" s="1">
        <f>GEOMEAN(K18:K21)</f>
        <v>116.79678786133688</v>
      </c>
      <c r="P21" s="59">
        <f t="shared" si="3"/>
        <v>116.79678786133688</v>
      </c>
    </row>
    <row r="22" spans="1:16" ht="15.75" customHeight="1" x14ac:dyDescent="0.3">
      <c r="A22" s="272"/>
      <c r="B22" s="32">
        <v>44054</v>
      </c>
      <c r="C22" s="1">
        <v>9</v>
      </c>
      <c r="D22" s="58"/>
      <c r="E22" s="63" t="e">
        <f t="shared" si="1"/>
        <v>#REF!</v>
      </c>
      <c r="F22" s="1">
        <v>5</v>
      </c>
      <c r="G22" s="1">
        <f t="shared" si="4"/>
        <v>38.422562505562567</v>
      </c>
      <c r="H22" s="59">
        <f>IF(F22&gt;=5,G22,insufficient)</f>
        <v>38.422562505562567</v>
      </c>
      <c r="I22" s="272"/>
      <c r="J22" s="32">
        <v>44054</v>
      </c>
      <c r="K22" s="1">
        <v>17</v>
      </c>
      <c r="L22" s="58"/>
      <c r="M22" s="63" t="e">
        <f t="shared" si="0"/>
        <v>#REF!</v>
      </c>
      <c r="N22" s="1">
        <v>5</v>
      </c>
      <c r="O22" s="1">
        <f>GEOMEAN(K18:K22)</f>
        <v>79.439134437386485</v>
      </c>
      <c r="P22" s="59">
        <f t="shared" si="3"/>
        <v>79.439134437386485</v>
      </c>
    </row>
    <row r="23" spans="1:16" ht="15.75" customHeight="1" thickBot="1" x14ac:dyDescent="0.35">
      <c r="A23" s="272"/>
      <c r="B23" s="32">
        <v>44061</v>
      </c>
      <c r="C23" s="1">
        <v>96</v>
      </c>
      <c r="D23" s="58"/>
      <c r="E23" s="63" t="e">
        <f t="shared" si="1"/>
        <v>#REF!</v>
      </c>
      <c r="F23" s="1">
        <v>5</v>
      </c>
      <c r="G23" s="1">
        <f>GEOMEAN(C20:C23)</f>
        <v>25.429614470037862</v>
      </c>
      <c r="H23" s="59">
        <f t="shared" si="5"/>
        <v>25.429614470037862</v>
      </c>
      <c r="I23" s="272"/>
      <c r="J23" s="32">
        <v>44061</v>
      </c>
      <c r="K23" s="1">
        <v>153</v>
      </c>
      <c r="L23" s="58"/>
      <c r="M23" s="63" t="e">
        <f t="shared" si="0"/>
        <v>#REF!</v>
      </c>
      <c r="N23" s="1">
        <v>5</v>
      </c>
      <c r="O23" s="1">
        <f>GEOMEAN(K19:K23)</f>
        <v>60.442516756167393</v>
      </c>
      <c r="P23" s="124">
        <f t="shared" si="3"/>
        <v>60.442516756167393</v>
      </c>
    </row>
    <row r="24" spans="1:16" ht="15.75" customHeight="1" thickTop="1" x14ac:dyDescent="0.3">
      <c r="A24" s="272" t="s">
        <v>6</v>
      </c>
      <c r="B24" s="45">
        <v>43977</v>
      </c>
      <c r="C24" s="40">
        <v>2</v>
      </c>
      <c r="D24" s="56"/>
      <c r="E24" s="62" t="e">
        <f t="shared" si="1"/>
        <v>#REF!</v>
      </c>
      <c r="F24" s="40">
        <v>1</v>
      </c>
      <c r="G24" s="40">
        <f>GEOMEAN(C24)</f>
        <v>2</v>
      </c>
      <c r="H24" s="57" t="str">
        <f>IF(F24&gt;=5,G24,"Insufficient")</f>
        <v>Insufficient</v>
      </c>
      <c r="I24" s="272" t="s">
        <v>6</v>
      </c>
      <c r="J24" s="45">
        <v>43977</v>
      </c>
      <c r="K24" s="40">
        <v>2</v>
      </c>
      <c r="L24" s="56" t="s">
        <v>7</v>
      </c>
      <c r="M24" s="62" t="e">
        <f t="shared" si="0"/>
        <v>#REF!</v>
      </c>
      <c r="N24" s="40">
        <v>1</v>
      </c>
      <c r="O24" s="40">
        <f>GEOMEAN(K24)</f>
        <v>2</v>
      </c>
      <c r="P24" s="57" t="str">
        <f t="shared" si="3"/>
        <v>insufficient</v>
      </c>
    </row>
    <row r="25" spans="1:16" ht="15" customHeight="1" x14ac:dyDescent="0.3">
      <c r="A25" s="272"/>
      <c r="B25" s="32">
        <v>43986</v>
      </c>
      <c r="C25" s="1">
        <v>27</v>
      </c>
      <c r="D25" s="58"/>
      <c r="E25" s="63" t="e">
        <f t="shared" si="1"/>
        <v>#REF!</v>
      </c>
      <c r="F25" s="1">
        <v>2</v>
      </c>
      <c r="G25" s="1">
        <f>GEOMEAN(C24:C25)</f>
        <v>7.3484692283495345</v>
      </c>
      <c r="H25" s="59" t="str">
        <f>IF(F25&gt;=5,G25,"Insufficient")</f>
        <v>Insufficient</v>
      </c>
      <c r="I25" s="272"/>
      <c r="J25" s="32">
        <v>43986</v>
      </c>
      <c r="K25" s="1">
        <v>36</v>
      </c>
      <c r="L25" s="58"/>
      <c r="M25" s="63" t="e">
        <f t="shared" si="0"/>
        <v>#REF!</v>
      </c>
      <c r="N25" s="1">
        <v>2</v>
      </c>
      <c r="O25" s="1">
        <f>GEOMEAN(K24:K25)</f>
        <v>8.4852813742385695</v>
      </c>
      <c r="P25" s="59" t="str">
        <f t="shared" si="3"/>
        <v>insufficient</v>
      </c>
    </row>
    <row r="26" spans="1:16" ht="15" customHeight="1" x14ac:dyDescent="0.3">
      <c r="A26" s="272"/>
      <c r="B26" s="32">
        <v>43991</v>
      </c>
      <c r="C26" s="1">
        <v>8</v>
      </c>
      <c r="D26" s="58"/>
      <c r="E26" s="63" t="e">
        <f t="shared" si="1"/>
        <v>#REF!</v>
      </c>
      <c r="F26" s="1">
        <v>3</v>
      </c>
      <c r="G26" s="1">
        <f>GEOMEAN(C24:C26)</f>
        <v>7.5595262993692387</v>
      </c>
      <c r="H26" s="59" t="str">
        <f>IF(F26&gt;=5,G26,"Insufficient")</f>
        <v>Insufficient</v>
      </c>
      <c r="I26" s="272"/>
      <c r="J26" s="32">
        <v>43991</v>
      </c>
      <c r="K26" s="1">
        <v>7.7</v>
      </c>
      <c r="L26" s="58"/>
      <c r="M26" s="63" t="e">
        <f t="shared" si="0"/>
        <v>#REF!</v>
      </c>
      <c r="N26" s="1">
        <v>3</v>
      </c>
      <c r="O26" s="1">
        <f>GEOMEAN(K24:K26)</f>
        <v>8.2150032679495553</v>
      </c>
      <c r="P26" s="59" t="str">
        <f t="shared" si="3"/>
        <v>insufficient</v>
      </c>
    </row>
    <row r="27" spans="1:16" ht="15" customHeight="1" x14ac:dyDescent="0.3">
      <c r="A27" s="272"/>
      <c r="B27" s="32">
        <v>44000</v>
      </c>
      <c r="C27" s="1">
        <v>13</v>
      </c>
      <c r="D27" s="58"/>
      <c r="E27" s="63" t="e">
        <f t="shared" si="1"/>
        <v>#REF!</v>
      </c>
      <c r="F27" s="1">
        <v>4</v>
      </c>
      <c r="G27" s="1">
        <f>GEOMEAN(C24:C27)</f>
        <v>8.6567878558262468</v>
      </c>
      <c r="H27" s="59" t="str">
        <f t="shared" ref="H27:H75" si="6">IF(F27&gt;=5,G27,"Insufficient")</f>
        <v>Insufficient</v>
      </c>
      <c r="I27" s="272"/>
      <c r="J27" s="32">
        <v>44000</v>
      </c>
      <c r="K27" s="1">
        <v>54</v>
      </c>
      <c r="L27" s="58"/>
      <c r="M27" s="63" t="e">
        <f t="shared" si="0"/>
        <v>#REF!</v>
      </c>
      <c r="N27" s="1">
        <v>4</v>
      </c>
      <c r="O27" s="1">
        <f>GEOMEAN(K25:K27)</f>
        <v>24.645009803848662</v>
      </c>
      <c r="P27" s="59" t="str">
        <f t="shared" si="3"/>
        <v>insufficient</v>
      </c>
    </row>
    <row r="28" spans="1:16" ht="15" customHeight="1" x14ac:dyDescent="0.3">
      <c r="A28" s="272"/>
      <c r="B28" s="32">
        <v>44005</v>
      </c>
      <c r="C28" s="1">
        <v>18</v>
      </c>
      <c r="D28" s="58"/>
      <c r="E28" s="63" t="e">
        <f t="shared" si="1"/>
        <v>#REF!</v>
      </c>
      <c r="F28" s="1">
        <v>5</v>
      </c>
      <c r="G28" s="1">
        <f t="shared" ref="G28:G35" si="7">GEOMEAN(C24:C28)</f>
        <v>10.021665914008862</v>
      </c>
      <c r="H28" s="59">
        <f t="shared" si="6"/>
        <v>10.021665914008862</v>
      </c>
      <c r="I28" s="272"/>
      <c r="J28" s="32">
        <v>44005</v>
      </c>
      <c r="K28" s="1">
        <v>14</v>
      </c>
      <c r="L28" s="58"/>
      <c r="M28" s="63" t="e">
        <f t="shared" si="0"/>
        <v>#REF!</v>
      </c>
      <c r="N28" s="1">
        <v>5</v>
      </c>
      <c r="O28" s="1">
        <f>GEOMEAN(K25:K28)</f>
        <v>21.395811121327949</v>
      </c>
      <c r="P28" s="59">
        <f t="shared" si="3"/>
        <v>21.395811121327949</v>
      </c>
    </row>
    <row r="29" spans="1:16" ht="15" customHeight="1" x14ac:dyDescent="0.3">
      <c r="A29" s="272"/>
      <c r="B29" s="32">
        <v>44011</v>
      </c>
      <c r="C29" s="1">
        <v>2</v>
      </c>
      <c r="D29" s="58"/>
      <c r="E29" s="63" t="e">
        <f t="shared" si="1"/>
        <v>#REF!</v>
      </c>
      <c r="F29" s="1">
        <v>5</v>
      </c>
      <c r="G29" s="1">
        <f t="shared" si="7"/>
        <v>10.021665914008862</v>
      </c>
      <c r="H29" s="59">
        <f t="shared" si="6"/>
        <v>10.021665914008862</v>
      </c>
      <c r="I29" s="272"/>
      <c r="J29" s="32">
        <v>44011</v>
      </c>
      <c r="K29" s="1">
        <v>2.9</v>
      </c>
      <c r="L29" s="58"/>
      <c r="M29" s="63" t="e">
        <f t="shared" si="0"/>
        <v>#REF!</v>
      </c>
      <c r="N29" s="1">
        <v>5</v>
      </c>
      <c r="O29" s="1">
        <f>GEOMEAN(K25:K29)</f>
        <v>14.346389045745395</v>
      </c>
      <c r="P29" s="59">
        <f t="shared" si="3"/>
        <v>14.346389045745395</v>
      </c>
    </row>
    <row r="30" spans="1:16" ht="15" customHeight="1" x14ac:dyDescent="0.3">
      <c r="A30" s="272"/>
      <c r="B30" s="32">
        <v>44019</v>
      </c>
      <c r="C30" s="1">
        <v>4</v>
      </c>
      <c r="D30" s="58"/>
      <c r="E30" s="63" t="e">
        <f t="shared" si="1"/>
        <v>#REF!</v>
      </c>
      <c r="F30" s="1">
        <v>5</v>
      </c>
      <c r="G30" s="1">
        <f t="shared" si="7"/>
        <v>6.8403632691118492</v>
      </c>
      <c r="H30" s="59">
        <f t="shared" si="6"/>
        <v>6.8403632691118492</v>
      </c>
      <c r="I30" s="272"/>
      <c r="J30" s="32">
        <v>44019</v>
      </c>
      <c r="K30" s="1">
        <v>3.3</v>
      </c>
      <c r="L30" s="58"/>
      <c r="M30" s="63" t="e">
        <f t="shared" si="0"/>
        <v>#REF!</v>
      </c>
      <c r="N30" s="1">
        <v>5</v>
      </c>
      <c r="O30" s="1">
        <f>GEOMEAN(K26:K30)</f>
        <v>8.8957975701987895</v>
      </c>
      <c r="P30" s="59">
        <f t="shared" si="3"/>
        <v>8.8957975701987895</v>
      </c>
    </row>
    <row r="31" spans="1:16" ht="15" customHeight="1" x14ac:dyDescent="0.3">
      <c r="A31" s="272"/>
      <c r="B31" s="32">
        <v>44025</v>
      </c>
      <c r="C31" s="1">
        <v>5</v>
      </c>
      <c r="D31" s="58"/>
      <c r="E31" s="63" t="e">
        <f t="shared" si="1"/>
        <v>#REF!</v>
      </c>
      <c r="F31" s="1">
        <v>5</v>
      </c>
      <c r="G31" s="1">
        <f t="shared" si="7"/>
        <v>6.2266602517197427</v>
      </c>
      <c r="H31" s="59">
        <f t="shared" si="6"/>
        <v>6.2266602517197427</v>
      </c>
      <c r="I31" s="272"/>
      <c r="J31" s="32">
        <v>44025</v>
      </c>
      <c r="K31" s="1">
        <v>29</v>
      </c>
      <c r="L31" s="58"/>
      <c r="M31" s="63" t="e">
        <f t="shared" si="0"/>
        <v>#REF!</v>
      </c>
      <c r="N31" s="1">
        <v>5</v>
      </c>
      <c r="O31" s="1">
        <f>GEOMEAN(K29:K31)</f>
        <v>6.5228387904163379</v>
      </c>
      <c r="P31" s="59">
        <f t="shared" si="3"/>
        <v>6.5228387904163379</v>
      </c>
    </row>
    <row r="32" spans="1:16" ht="15" customHeight="1" x14ac:dyDescent="0.3">
      <c r="A32" s="272"/>
      <c r="B32" s="32">
        <v>44032</v>
      </c>
      <c r="C32" s="1">
        <v>6</v>
      </c>
      <c r="D32" s="58"/>
      <c r="E32" s="63" t="e">
        <f t="shared" si="1"/>
        <v>#REF!</v>
      </c>
      <c r="F32" s="1">
        <v>5</v>
      </c>
      <c r="G32" s="1">
        <f t="shared" si="7"/>
        <v>5.3345372167932004</v>
      </c>
      <c r="H32" s="59">
        <f t="shared" si="6"/>
        <v>5.3345372167932004</v>
      </c>
      <c r="I32" s="272"/>
      <c r="J32" s="32">
        <v>44032</v>
      </c>
      <c r="K32" s="1">
        <v>31</v>
      </c>
      <c r="L32" s="58"/>
      <c r="M32" s="63" t="e">
        <f t="shared" si="0"/>
        <v>#REF!</v>
      </c>
      <c r="N32" s="1">
        <v>5</v>
      </c>
      <c r="O32" s="1">
        <f>GEOMEAN(K29:K32)</f>
        <v>9.6309229273197356</v>
      </c>
      <c r="P32" s="59">
        <f t="shared" si="3"/>
        <v>9.6309229273197356</v>
      </c>
    </row>
    <row r="33" spans="1:16" ht="15.75" customHeight="1" x14ac:dyDescent="0.3">
      <c r="A33" s="272"/>
      <c r="B33" s="32">
        <v>44039</v>
      </c>
      <c r="C33" s="1">
        <v>1</v>
      </c>
      <c r="D33" s="58"/>
      <c r="E33" s="63" t="e">
        <f t="shared" si="1"/>
        <v>#REF!</v>
      </c>
      <c r="F33" s="1">
        <v>5</v>
      </c>
      <c r="G33" s="1">
        <f t="shared" si="7"/>
        <v>2.9925557394776896</v>
      </c>
      <c r="H33" s="59">
        <f t="shared" si="6"/>
        <v>2.9925557394776896</v>
      </c>
      <c r="I33" s="272"/>
      <c r="J33" s="32">
        <v>44039</v>
      </c>
      <c r="K33" s="1">
        <v>2</v>
      </c>
      <c r="L33" s="58"/>
      <c r="M33" s="63" t="e">
        <f t="shared" si="0"/>
        <v>#REF!</v>
      </c>
      <c r="N33" s="1">
        <v>5</v>
      </c>
      <c r="O33" s="1">
        <f>GEOMEAN(K31:K33)</f>
        <v>12.159896986661952</v>
      </c>
      <c r="P33" s="59">
        <f t="shared" si="3"/>
        <v>12.159896986661952</v>
      </c>
    </row>
    <row r="34" spans="1:16" ht="15.75" customHeight="1" x14ac:dyDescent="0.3">
      <c r="A34" s="272"/>
      <c r="B34" s="32">
        <v>44048</v>
      </c>
      <c r="C34" s="1">
        <v>38</v>
      </c>
      <c r="D34" s="58"/>
      <c r="E34" s="63" t="e">
        <f t="shared" si="1"/>
        <v>#REF!</v>
      </c>
      <c r="F34" s="1">
        <v>5</v>
      </c>
      <c r="G34" s="1">
        <f t="shared" si="7"/>
        <v>5.3925349500948707</v>
      </c>
      <c r="H34" s="59">
        <f t="shared" si="6"/>
        <v>5.3925349500948707</v>
      </c>
      <c r="I34" s="272"/>
      <c r="J34" s="32">
        <v>44048</v>
      </c>
      <c r="K34" s="1">
        <v>31</v>
      </c>
      <c r="L34" s="58"/>
      <c r="M34" s="63" t="e">
        <f t="shared" si="0"/>
        <v>#REF!</v>
      </c>
      <c r="N34" s="1">
        <v>5</v>
      </c>
      <c r="O34" s="1">
        <f>GEOMEAN(K31:K34)</f>
        <v>15.365186828730106</v>
      </c>
      <c r="P34" s="59">
        <f t="shared" si="3"/>
        <v>15.365186828730106</v>
      </c>
    </row>
    <row r="35" spans="1:16" ht="15.75" customHeight="1" x14ac:dyDescent="0.3">
      <c r="A35" s="272"/>
      <c r="B35" s="32">
        <v>44054</v>
      </c>
      <c r="C35" s="1">
        <v>8</v>
      </c>
      <c r="D35" s="58"/>
      <c r="E35" s="63" t="e">
        <f t="shared" si="1"/>
        <v>#REF!</v>
      </c>
      <c r="F35" s="1">
        <v>5</v>
      </c>
      <c r="G35" s="1">
        <f t="shared" si="7"/>
        <v>6.1943960264379951</v>
      </c>
      <c r="H35" s="59">
        <f t="shared" si="6"/>
        <v>6.1943960264379951</v>
      </c>
      <c r="I35" s="272"/>
      <c r="J35" s="32">
        <v>44054</v>
      </c>
      <c r="K35" s="1">
        <v>43</v>
      </c>
      <c r="L35" s="58"/>
      <c r="M35" s="63" t="e">
        <f t="shared" si="0"/>
        <v>#REF!</v>
      </c>
      <c r="N35" s="1">
        <v>5</v>
      </c>
      <c r="O35" s="1">
        <f>GEOMEAN(K31:K35)</f>
        <v>18.876608443272278</v>
      </c>
      <c r="P35" s="59">
        <f t="shared" si="3"/>
        <v>18.876608443272278</v>
      </c>
    </row>
    <row r="36" spans="1:16" ht="15.75" customHeight="1" thickBot="1" x14ac:dyDescent="0.35">
      <c r="A36" s="272"/>
      <c r="B36" s="32">
        <v>44061</v>
      </c>
      <c r="C36" s="1">
        <v>23</v>
      </c>
      <c r="D36" s="58"/>
      <c r="E36" s="63" t="e">
        <f t="shared" si="1"/>
        <v>#REF!</v>
      </c>
      <c r="F36" s="1">
        <v>5</v>
      </c>
      <c r="G36" s="1">
        <f>GEOMEAN(C33:C36)</f>
        <v>9.1442976680260948</v>
      </c>
      <c r="H36" s="124">
        <f t="shared" si="6"/>
        <v>9.1442976680260948</v>
      </c>
      <c r="I36" s="272"/>
      <c r="J36" s="32">
        <v>44061</v>
      </c>
      <c r="K36" s="1">
        <v>42</v>
      </c>
      <c r="L36" s="58"/>
      <c r="M36" s="63" t="e">
        <f t="shared" si="0"/>
        <v>#REF!</v>
      </c>
      <c r="N36" s="1">
        <v>5</v>
      </c>
      <c r="O36" s="1">
        <f>GEOMEAN(K32:K36)</f>
        <v>20.327980051809416</v>
      </c>
      <c r="P36" s="124">
        <f t="shared" si="3"/>
        <v>20.327980051809416</v>
      </c>
    </row>
    <row r="37" spans="1:16" ht="15" customHeight="1" thickTop="1" x14ac:dyDescent="0.3">
      <c r="A37" s="272" t="s">
        <v>1</v>
      </c>
      <c r="B37" s="45">
        <v>43977</v>
      </c>
      <c r="C37" s="40">
        <v>1</v>
      </c>
      <c r="D37" s="56"/>
      <c r="E37" s="62" t="e">
        <f t="shared" si="1"/>
        <v>#REF!</v>
      </c>
      <c r="F37" s="40">
        <v>1</v>
      </c>
      <c r="G37" s="40">
        <f>GEOMEAN(C37)</f>
        <v>1</v>
      </c>
      <c r="H37" s="57" t="str">
        <f t="shared" si="6"/>
        <v>Insufficient</v>
      </c>
      <c r="I37" s="272" t="s">
        <v>1</v>
      </c>
      <c r="J37" s="45">
        <v>43977</v>
      </c>
      <c r="K37" s="40">
        <v>3</v>
      </c>
      <c r="L37" s="56"/>
      <c r="M37" s="62" t="e">
        <f t="shared" si="0"/>
        <v>#REF!</v>
      </c>
      <c r="N37" s="40">
        <v>1</v>
      </c>
      <c r="O37" s="40">
        <f>GEOMEAN(K37)</f>
        <v>3</v>
      </c>
      <c r="P37" s="57" t="str">
        <f t="shared" si="3"/>
        <v>insufficient</v>
      </c>
    </row>
    <row r="38" spans="1:16" ht="15" customHeight="1" x14ac:dyDescent="0.3">
      <c r="A38" s="272"/>
      <c r="B38" s="32">
        <v>43986</v>
      </c>
      <c r="C38" s="1">
        <v>6</v>
      </c>
      <c r="D38" s="58"/>
      <c r="E38" s="63" t="e">
        <f t="shared" si="1"/>
        <v>#REF!</v>
      </c>
      <c r="F38" s="1">
        <v>2</v>
      </c>
      <c r="G38" s="1">
        <f>GEOMEAN(C37:C38)</f>
        <v>2.4494897427831779</v>
      </c>
      <c r="H38" s="59" t="str">
        <f t="shared" si="6"/>
        <v>Insufficient</v>
      </c>
      <c r="I38" s="272"/>
      <c r="J38" s="32">
        <v>43986</v>
      </c>
      <c r="K38" s="1">
        <v>38</v>
      </c>
      <c r="L38" s="58"/>
      <c r="M38" s="63" t="e">
        <f t="shared" si="0"/>
        <v>#REF!</v>
      </c>
      <c r="N38" s="1">
        <v>2</v>
      </c>
      <c r="O38" s="1">
        <f>GEOMEAN(K37:K38)</f>
        <v>10.677078252031311</v>
      </c>
      <c r="P38" s="59" t="str">
        <f t="shared" si="3"/>
        <v>insufficient</v>
      </c>
    </row>
    <row r="39" spans="1:16" ht="15" customHeight="1" x14ac:dyDescent="0.3">
      <c r="A39" s="272"/>
      <c r="B39" s="32">
        <v>43991</v>
      </c>
      <c r="C39" s="1">
        <v>2</v>
      </c>
      <c r="D39" s="58"/>
      <c r="E39" s="63" t="e">
        <f t="shared" si="1"/>
        <v>#REF!</v>
      </c>
      <c r="F39" s="1">
        <v>3</v>
      </c>
      <c r="G39" s="1">
        <f>GEOMEAN(C37:C39)</f>
        <v>2.2894284851066637</v>
      </c>
      <c r="H39" s="59" t="str">
        <f t="shared" si="6"/>
        <v>Insufficient</v>
      </c>
      <c r="I39" s="272"/>
      <c r="J39" s="32">
        <v>43991</v>
      </c>
      <c r="K39" s="1">
        <v>32</v>
      </c>
      <c r="L39" s="58"/>
      <c r="M39" s="63" t="e">
        <f t="shared" si="0"/>
        <v>#REF!</v>
      </c>
      <c r="N39" s="1">
        <v>3</v>
      </c>
      <c r="O39" s="1">
        <f>GEOMEAN(K37:K39)</f>
        <v>15.394004525107221</v>
      </c>
      <c r="P39" s="59" t="str">
        <f t="shared" si="3"/>
        <v>insufficient</v>
      </c>
    </row>
    <row r="40" spans="1:16" ht="15" customHeight="1" x14ac:dyDescent="0.3">
      <c r="A40" s="272"/>
      <c r="B40" s="32">
        <v>44000</v>
      </c>
      <c r="C40" s="1">
        <v>1</v>
      </c>
      <c r="D40" s="58"/>
      <c r="E40" s="63" t="e">
        <f t="shared" si="1"/>
        <v>#REF!</v>
      </c>
      <c r="F40" s="1">
        <v>4</v>
      </c>
      <c r="G40" s="1">
        <f>GEOMEAN(C37:C40)</f>
        <v>1.8612097182041991</v>
      </c>
      <c r="H40" s="59" t="str">
        <f t="shared" si="6"/>
        <v>Insufficient</v>
      </c>
      <c r="I40" s="272"/>
      <c r="J40" s="32">
        <v>44000</v>
      </c>
      <c r="K40" s="1">
        <v>15</v>
      </c>
      <c r="L40" s="58"/>
      <c r="M40" s="63" t="e">
        <f t="shared" si="0"/>
        <v>#REF!</v>
      </c>
      <c r="N40" s="1">
        <v>4</v>
      </c>
      <c r="O40" s="1">
        <f>GEOMEAN(K38:K40)</f>
        <v>26.323377460965574</v>
      </c>
      <c r="P40" s="59" t="str">
        <f t="shared" si="3"/>
        <v>insufficient</v>
      </c>
    </row>
    <row r="41" spans="1:16" ht="15" customHeight="1" x14ac:dyDescent="0.3">
      <c r="A41" s="272"/>
      <c r="B41" s="32">
        <v>44005</v>
      </c>
      <c r="C41" s="1">
        <v>2</v>
      </c>
      <c r="D41" s="58"/>
      <c r="E41" s="63" t="e">
        <f t="shared" ref="E41:E70" si="8">B41-CritDays</f>
        <v>#REF!</v>
      </c>
      <c r="F41" s="1">
        <v>5</v>
      </c>
      <c r="G41" s="1">
        <f t="shared" ref="G41:G48" si="9">GEOMEAN(C37:C41)</f>
        <v>1.8881750225898042</v>
      </c>
      <c r="H41" s="59">
        <f t="shared" si="6"/>
        <v>1.8881750225898042</v>
      </c>
      <c r="I41" s="272"/>
      <c r="J41" s="32">
        <v>44005</v>
      </c>
      <c r="K41" s="1">
        <v>17</v>
      </c>
      <c r="L41" s="58"/>
      <c r="M41" s="63" t="e">
        <f t="shared" ref="M41:M70" si="10">J41-CritDays</f>
        <v>#REF!</v>
      </c>
      <c r="N41" s="1">
        <v>5</v>
      </c>
      <c r="O41" s="1">
        <f>GEOMEAN(K38:K41)</f>
        <v>23.597632800122881</v>
      </c>
      <c r="P41" s="59">
        <f t="shared" si="3"/>
        <v>23.597632800122881</v>
      </c>
    </row>
    <row r="42" spans="1:16" ht="15" customHeight="1" x14ac:dyDescent="0.3">
      <c r="A42" s="272"/>
      <c r="B42" s="32">
        <v>44011</v>
      </c>
      <c r="C42" s="1">
        <v>1</v>
      </c>
      <c r="D42" s="58"/>
      <c r="E42" s="63" t="e">
        <f t="shared" si="8"/>
        <v>#REF!</v>
      </c>
      <c r="F42" s="1">
        <v>5</v>
      </c>
      <c r="G42" s="1">
        <f t="shared" si="9"/>
        <v>1.8881750225898042</v>
      </c>
      <c r="H42" s="59">
        <f t="shared" si="6"/>
        <v>1.8881750225898042</v>
      </c>
      <c r="I42" s="272"/>
      <c r="J42" s="32">
        <v>44011</v>
      </c>
      <c r="K42" s="1">
        <v>3.3</v>
      </c>
      <c r="L42" s="58"/>
      <c r="M42" s="63" t="e">
        <f t="shared" si="10"/>
        <v>#REF!</v>
      </c>
      <c r="N42" s="1">
        <v>5</v>
      </c>
      <c r="O42" s="1">
        <f>GEOMEAN(K38:K42)</f>
        <v>15.921997047504334</v>
      </c>
      <c r="P42" s="59">
        <f t="shared" si="3"/>
        <v>15.921997047504334</v>
      </c>
    </row>
    <row r="43" spans="1:16" ht="15" customHeight="1" x14ac:dyDescent="0.3">
      <c r="A43" s="272"/>
      <c r="B43" s="32">
        <v>44019</v>
      </c>
      <c r="C43" s="1">
        <v>3</v>
      </c>
      <c r="D43" s="58"/>
      <c r="E43" s="63" t="e">
        <f t="shared" si="8"/>
        <v>#REF!</v>
      </c>
      <c r="F43" s="1">
        <v>5</v>
      </c>
      <c r="G43" s="1">
        <f t="shared" si="9"/>
        <v>1.6437518295172258</v>
      </c>
      <c r="H43" s="59">
        <f t="shared" si="6"/>
        <v>1.6437518295172258</v>
      </c>
      <c r="I43" s="272"/>
      <c r="J43" s="32">
        <v>44019</v>
      </c>
      <c r="K43" s="1">
        <v>22</v>
      </c>
      <c r="L43" s="58"/>
      <c r="M43" s="63" t="e">
        <f t="shared" si="10"/>
        <v>#REF!</v>
      </c>
      <c r="N43" s="1">
        <v>5</v>
      </c>
      <c r="O43" s="1">
        <f>GEOMEAN(K39:K43)</f>
        <v>14.273331612887977</v>
      </c>
      <c r="P43" s="59">
        <f t="shared" si="3"/>
        <v>14.273331612887977</v>
      </c>
    </row>
    <row r="44" spans="1:16" ht="15.75" customHeight="1" x14ac:dyDescent="0.3">
      <c r="A44" s="272"/>
      <c r="B44" s="32">
        <v>44025</v>
      </c>
      <c r="C44" s="1">
        <v>2</v>
      </c>
      <c r="D44" s="58"/>
      <c r="E44" s="63" t="e">
        <f t="shared" si="8"/>
        <v>#REF!</v>
      </c>
      <c r="F44" s="1">
        <v>5</v>
      </c>
      <c r="G44" s="1">
        <f t="shared" si="9"/>
        <v>1.6437518295172258</v>
      </c>
      <c r="H44" s="59">
        <f t="shared" si="6"/>
        <v>1.6437518295172258</v>
      </c>
      <c r="I44" s="272"/>
      <c r="J44" s="32">
        <v>44025</v>
      </c>
      <c r="K44" s="1">
        <v>15</v>
      </c>
      <c r="L44" s="58"/>
      <c r="M44" s="63" t="e">
        <f t="shared" si="10"/>
        <v>#REF!</v>
      </c>
      <c r="N44" s="1">
        <v>5</v>
      </c>
      <c r="O44" s="1">
        <f>GEOMEAN(K42:K44)</f>
        <v>10.288276478101775</v>
      </c>
      <c r="P44" s="59">
        <f t="shared" si="3"/>
        <v>10.288276478101775</v>
      </c>
    </row>
    <row r="45" spans="1:16" ht="15.75" customHeight="1" x14ac:dyDescent="0.3">
      <c r="A45" s="272"/>
      <c r="B45" s="32">
        <v>44032</v>
      </c>
      <c r="C45" s="1">
        <v>1</v>
      </c>
      <c r="D45" s="58"/>
      <c r="E45" s="63" t="e">
        <f t="shared" si="8"/>
        <v>#REF!</v>
      </c>
      <c r="F45" s="1">
        <v>5</v>
      </c>
      <c r="G45" s="1">
        <f t="shared" si="9"/>
        <v>1.6437518295172258</v>
      </c>
      <c r="H45" s="59">
        <f t="shared" si="6"/>
        <v>1.6437518295172258</v>
      </c>
      <c r="I45" s="272"/>
      <c r="J45" s="32">
        <v>44032</v>
      </c>
      <c r="K45" s="1">
        <v>46</v>
      </c>
      <c r="L45" s="58"/>
      <c r="M45" s="63" t="e">
        <f t="shared" si="10"/>
        <v>#REF!</v>
      </c>
      <c r="N45" s="1">
        <v>5</v>
      </c>
      <c r="O45" s="1">
        <f>GEOMEAN(K42:K45)</f>
        <v>14.96051100207255</v>
      </c>
      <c r="P45" s="59">
        <f t="shared" si="3"/>
        <v>14.96051100207255</v>
      </c>
    </row>
    <row r="46" spans="1:16" ht="15.75" customHeight="1" x14ac:dyDescent="0.3">
      <c r="A46" s="272"/>
      <c r="B46" s="32">
        <v>44039</v>
      </c>
      <c r="C46" s="1">
        <v>0.5</v>
      </c>
      <c r="D46" s="58" t="s">
        <v>7</v>
      </c>
      <c r="E46" s="63" t="e">
        <f t="shared" si="8"/>
        <v>#REF!</v>
      </c>
      <c r="F46" s="1">
        <v>5</v>
      </c>
      <c r="G46" s="1">
        <f t="shared" si="9"/>
        <v>1.2457309396155174</v>
      </c>
      <c r="H46" s="59">
        <f t="shared" si="6"/>
        <v>1.2457309396155174</v>
      </c>
      <c r="I46" s="272"/>
      <c r="J46" s="32">
        <v>44039</v>
      </c>
      <c r="K46" s="1">
        <v>1</v>
      </c>
      <c r="L46" s="58"/>
      <c r="M46" s="63" t="e">
        <f t="shared" si="10"/>
        <v>#REF!</v>
      </c>
      <c r="N46" s="1">
        <v>5</v>
      </c>
      <c r="O46" s="1">
        <f>GEOMEAN(K44:K46)</f>
        <v>8.8365559224036119</v>
      </c>
      <c r="P46" s="59">
        <f t="shared" si="3"/>
        <v>8.8365559224036119</v>
      </c>
    </row>
    <row r="47" spans="1:16" ht="15.75" customHeight="1" x14ac:dyDescent="0.3">
      <c r="A47" s="272"/>
      <c r="B47" s="32">
        <v>44048</v>
      </c>
      <c r="C47" s="1">
        <v>2</v>
      </c>
      <c r="D47" s="58"/>
      <c r="E47" s="63" t="e">
        <f t="shared" si="8"/>
        <v>#REF!</v>
      </c>
      <c r="F47" s="1">
        <v>5</v>
      </c>
      <c r="G47" s="1">
        <f t="shared" si="9"/>
        <v>1.4309690811052556</v>
      </c>
      <c r="H47" s="59">
        <f t="shared" si="6"/>
        <v>1.4309690811052556</v>
      </c>
      <c r="I47" s="272"/>
      <c r="J47" s="32">
        <v>44048</v>
      </c>
      <c r="K47" s="1">
        <v>6.7</v>
      </c>
      <c r="L47" s="58"/>
      <c r="M47" s="63" t="e">
        <f t="shared" si="10"/>
        <v>#REF!</v>
      </c>
      <c r="N47" s="1">
        <v>5</v>
      </c>
      <c r="O47" s="1">
        <f>GEOMEAN(K44:K47)</f>
        <v>8.2457653775279294</v>
      </c>
      <c r="P47" s="59">
        <f t="shared" si="3"/>
        <v>8.2457653775279294</v>
      </c>
    </row>
    <row r="48" spans="1:16" ht="15" customHeight="1" x14ac:dyDescent="0.3">
      <c r="A48" s="272"/>
      <c r="B48" s="32">
        <v>44054</v>
      </c>
      <c r="C48" s="1">
        <v>0.5</v>
      </c>
      <c r="D48" s="58" t="s">
        <v>7</v>
      </c>
      <c r="E48" s="63" t="e">
        <f t="shared" si="8"/>
        <v>#REF!</v>
      </c>
      <c r="F48" s="1">
        <v>5</v>
      </c>
      <c r="G48" s="1">
        <f t="shared" si="9"/>
        <v>1</v>
      </c>
      <c r="H48" s="59">
        <f t="shared" si="6"/>
        <v>1</v>
      </c>
      <c r="I48" s="272"/>
      <c r="J48" s="32">
        <v>44054</v>
      </c>
      <c r="K48" s="1">
        <v>1.7</v>
      </c>
      <c r="L48" s="58"/>
      <c r="M48" s="63" t="e">
        <f t="shared" si="10"/>
        <v>#REF!</v>
      </c>
      <c r="N48" s="1">
        <v>5</v>
      </c>
      <c r="O48" s="1">
        <f>GEOMEAN(K44:K48)</f>
        <v>6.0127696040083451</v>
      </c>
      <c r="P48" s="59">
        <f t="shared" si="3"/>
        <v>6.0127696040083451</v>
      </c>
    </row>
    <row r="49" spans="1:16" ht="15" customHeight="1" thickBot="1" x14ac:dyDescent="0.35">
      <c r="A49" s="272"/>
      <c r="B49" s="32">
        <v>44061</v>
      </c>
      <c r="C49" s="1">
        <v>8</v>
      </c>
      <c r="D49" s="58"/>
      <c r="E49" s="63" t="e">
        <f t="shared" si="8"/>
        <v>#REF!</v>
      </c>
      <c r="F49" s="1">
        <v>5</v>
      </c>
      <c r="G49" s="1">
        <f>GEOMEAN(C46:C49)</f>
        <v>1.4142135623730949</v>
      </c>
      <c r="H49" s="124">
        <f t="shared" si="6"/>
        <v>1.4142135623730949</v>
      </c>
      <c r="I49" s="272"/>
      <c r="J49" s="32">
        <v>44061</v>
      </c>
      <c r="K49" s="1">
        <v>36</v>
      </c>
      <c r="L49" s="58"/>
      <c r="M49" s="63" t="e">
        <f t="shared" si="10"/>
        <v>#REF!</v>
      </c>
      <c r="N49" s="1">
        <v>5</v>
      </c>
      <c r="O49" s="1">
        <f>GEOMEAN(K45:K49)</f>
        <v>7.1633605575943573</v>
      </c>
      <c r="P49" s="124">
        <f t="shared" si="3"/>
        <v>7.1633605575943573</v>
      </c>
    </row>
    <row r="50" spans="1:16" ht="15" customHeight="1" thickTop="1" x14ac:dyDescent="0.3">
      <c r="A50" s="272" t="s">
        <v>2</v>
      </c>
      <c r="B50" s="45">
        <v>43977</v>
      </c>
      <c r="C50" s="40">
        <v>0.5</v>
      </c>
      <c r="D50" s="56" t="s">
        <v>7</v>
      </c>
      <c r="E50" s="62" t="e">
        <f t="shared" si="8"/>
        <v>#REF!</v>
      </c>
      <c r="F50" s="40">
        <v>1</v>
      </c>
      <c r="G50" s="40">
        <f>GEOMEAN(C50)</f>
        <v>0.5</v>
      </c>
      <c r="H50" s="57" t="str">
        <f t="shared" si="6"/>
        <v>Insufficient</v>
      </c>
      <c r="I50" s="272" t="s">
        <v>2</v>
      </c>
      <c r="J50" s="45">
        <v>43977</v>
      </c>
      <c r="K50" s="40">
        <v>1</v>
      </c>
      <c r="L50" s="56"/>
      <c r="M50" s="62" t="e">
        <f t="shared" si="10"/>
        <v>#REF!</v>
      </c>
      <c r="N50" s="40">
        <v>1</v>
      </c>
      <c r="O50" s="40">
        <f>GEOMEAN(K50)</f>
        <v>1</v>
      </c>
      <c r="P50" s="57" t="str">
        <f t="shared" si="3"/>
        <v>insufficient</v>
      </c>
    </row>
    <row r="51" spans="1:16" ht="15" customHeight="1" x14ac:dyDescent="0.3">
      <c r="A51" s="272"/>
      <c r="B51" s="32">
        <v>43986</v>
      </c>
      <c r="C51" s="1">
        <v>10</v>
      </c>
      <c r="D51" s="58"/>
      <c r="E51" s="63" t="e">
        <f t="shared" si="8"/>
        <v>#REF!</v>
      </c>
      <c r="F51" s="1">
        <v>2</v>
      </c>
      <c r="G51" s="1">
        <f>GEOMEAN(C50:C51)</f>
        <v>2.2360679774997898</v>
      </c>
      <c r="H51" s="59" t="str">
        <f t="shared" si="6"/>
        <v>Insufficient</v>
      </c>
      <c r="I51" s="272"/>
      <c r="J51" s="32">
        <v>43986</v>
      </c>
      <c r="K51" s="1">
        <v>12</v>
      </c>
      <c r="L51" s="58"/>
      <c r="M51" s="63" t="e">
        <f t="shared" si="10"/>
        <v>#REF!</v>
      </c>
      <c r="N51" s="1">
        <v>2</v>
      </c>
      <c r="O51" s="1">
        <f>GEOMEAN(K50:K51)</f>
        <v>3.4641016151377548</v>
      </c>
      <c r="P51" s="59" t="str">
        <f t="shared" si="3"/>
        <v>insufficient</v>
      </c>
    </row>
    <row r="52" spans="1:16" ht="15" customHeight="1" x14ac:dyDescent="0.3">
      <c r="A52" s="272"/>
      <c r="B52" s="32">
        <v>43991</v>
      </c>
      <c r="C52" s="1">
        <v>3</v>
      </c>
      <c r="D52" s="58"/>
      <c r="E52" s="63" t="e">
        <f t="shared" si="8"/>
        <v>#REF!</v>
      </c>
      <c r="F52" s="1">
        <v>3</v>
      </c>
      <c r="G52" s="1">
        <f>GEOMEAN(C50:C52)</f>
        <v>2.4662120743304699</v>
      </c>
      <c r="H52" s="59" t="str">
        <f t="shared" si="6"/>
        <v>Insufficient</v>
      </c>
      <c r="I52" s="272"/>
      <c r="J52" s="32">
        <v>43991</v>
      </c>
      <c r="K52" s="1">
        <v>9.3000000000000007</v>
      </c>
      <c r="L52" s="58"/>
      <c r="M52" s="63" t="e">
        <f t="shared" si="10"/>
        <v>#REF!</v>
      </c>
      <c r="N52" s="1">
        <v>3</v>
      </c>
      <c r="O52" s="1">
        <f>GEOMEAN(K50:K52)</f>
        <v>4.8145392493322756</v>
      </c>
      <c r="P52" s="59" t="str">
        <f t="shared" si="3"/>
        <v>insufficient</v>
      </c>
    </row>
    <row r="53" spans="1:16" ht="15" customHeight="1" x14ac:dyDescent="0.3">
      <c r="A53" s="272"/>
      <c r="B53" s="32">
        <v>44000</v>
      </c>
      <c r="C53" s="1">
        <v>4</v>
      </c>
      <c r="D53" s="58"/>
      <c r="E53" s="63" t="e">
        <f t="shared" si="8"/>
        <v>#REF!</v>
      </c>
      <c r="F53" s="1">
        <v>4</v>
      </c>
      <c r="G53" s="1">
        <f>GEOMEAN(C50:C53)</f>
        <v>2.7831576837137408</v>
      </c>
      <c r="H53" s="59" t="str">
        <f t="shared" si="6"/>
        <v>Insufficient</v>
      </c>
      <c r="I53" s="272"/>
      <c r="J53" s="32">
        <v>44000</v>
      </c>
      <c r="K53" s="1">
        <v>38</v>
      </c>
      <c r="L53" s="58"/>
      <c r="M53" s="63" t="e">
        <f t="shared" si="10"/>
        <v>#REF!</v>
      </c>
      <c r="N53" s="1">
        <v>4</v>
      </c>
      <c r="O53" s="1">
        <f>GEOMEAN(K51:K53)</f>
        <v>16.186362551323455</v>
      </c>
      <c r="P53" s="59" t="str">
        <f t="shared" si="3"/>
        <v>insufficient</v>
      </c>
    </row>
    <row r="54" spans="1:16" ht="15" customHeight="1" x14ac:dyDescent="0.3">
      <c r="A54" s="272"/>
      <c r="B54" s="32">
        <v>44005</v>
      </c>
      <c r="C54" s="1">
        <v>13</v>
      </c>
      <c r="D54" s="58"/>
      <c r="E54" s="63" t="e">
        <f t="shared" si="8"/>
        <v>#REF!</v>
      </c>
      <c r="F54" s="1">
        <v>5</v>
      </c>
      <c r="G54" s="1">
        <f t="shared" ref="G54:G61" si="11">GEOMEAN(C50:C54)</f>
        <v>3.7880780662300646</v>
      </c>
      <c r="H54" s="59">
        <f t="shared" si="6"/>
        <v>3.7880780662300646</v>
      </c>
      <c r="I54" s="272"/>
      <c r="J54" s="32">
        <v>44005</v>
      </c>
      <c r="K54" s="1">
        <v>62</v>
      </c>
      <c r="L54" s="58"/>
      <c r="M54" s="63" t="e">
        <f t="shared" si="10"/>
        <v>#REF!</v>
      </c>
      <c r="N54" s="1">
        <v>5</v>
      </c>
      <c r="O54" s="1">
        <f>GEOMEAN(K51:K54)</f>
        <v>22.644350588563061</v>
      </c>
      <c r="P54" s="59">
        <f t="shared" si="3"/>
        <v>22.644350588563061</v>
      </c>
    </row>
    <row r="55" spans="1:16" ht="15.75" customHeight="1" x14ac:dyDescent="0.3">
      <c r="A55" s="272"/>
      <c r="B55" s="32">
        <v>44011</v>
      </c>
      <c r="C55" s="1">
        <v>16</v>
      </c>
      <c r="D55" s="58"/>
      <c r="E55" s="63" t="e">
        <f t="shared" si="8"/>
        <v>#REF!</v>
      </c>
      <c r="F55" s="1">
        <v>5</v>
      </c>
      <c r="G55" s="1">
        <f t="shared" si="11"/>
        <v>7.5761561324601292</v>
      </c>
      <c r="H55" s="59">
        <f t="shared" si="6"/>
        <v>7.5761561324601292</v>
      </c>
      <c r="I55" s="272"/>
      <c r="J55" s="32">
        <v>44011</v>
      </c>
      <c r="K55" s="1">
        <v>310</v>
      </c>
      <c r="L55" s="58"/>
      <c r="M55" s="63" t="e">
        <f t="shared" si="10"/>
        <v>#REF!</v>
      </c>
      <c r="N55" s="1">
        <v>5</v>
      </c>
      <c r="O55" s="1">
        <f>GEOMEAN(K51:K55)</f>
        <v>38.215560608406783</v>
      </c>
      <c r="P55" s="59">
        <f t="shared" si="3"/>
        <v>38.215560608406783</v>
      </c>
    </row>
    <row r="56" spans="1:16" ht="15.75" customHeight="1" x14ac:dyDescent="0.3">
      <c r="A56" s="272"/>
      <c r="B56" s="32">
        <v>44019</v>
      </c>
      <c r="C56" s="1">
        <v>18</v>
      </c>
      <c r="D56" s="58"/>
      <c r="E56" s="63" t="e">
        <f t="shared" si="8"/>
        <v>#REF!</v>
      </c>
      <c r="F56" s="1">
        <v>5</v>
      </c>
      <c r="G56" s="1">
        <f t="shared" si="11"/>
        <v>8.5212521625421758</v>
      </c>
      <c r="H56" s="59">
        <f t="shared" si="6"/>
        <v>8.5212521625421758</v>
      </c>
      <c r="I56" s="272"/>
      <c r="J56" s="32">
        <v>44019</v>
      </c>
      <c r="K56" s="1">
        <v>84</v>
      </c>
      <c r="L56" s="58"/>
      <c r="M56" s="63" t="e">
        <f t="shared" si="10"/>
        <v>#REF!</v>
      </c>
      <c r="N56" s="1">
        <v>5</v>
      </c>
      <c r="O56" s="1">
        <f>GEOMEAN(K52:K56)</f>
        <v>56.397498701176701</v>
      </c>
      <c r="P56" s="59">
        <f t="shared" si="3"/>
        <v>56.397498701176701</v>
      </c>
    </row>
    <row r="57" spans="1:16" ht="15.75" customHeight="1" x14ac:dyDescent="0.3">
      <c r="A57" s="272"/>
      <c r="B57" s="32">
        <v>44025</v>
      </c>
      <c r="C57" s="1">
        <v>1</v>
      </c>
      <c r="D57" s="58"/>
      <c r="E57" s="63" t="e">
        <f t="shared" si="8"/>
        <v>#REF!</v>
      </c>
      <c r="F57" s="1">
        <v>5</v>
      </c>
      <c r="G57" s="1">
        <f t="shared" si="11"/>
        <v>6.8403632691118492</v>
      </c>
      <c r="H57" s="59">
        <f t="shared" si="6"/>
        <v>6.8403632691118492</v>
      </c>
      <c r="I57" s="272"/>
      <c r="J57" s="32">
        <v>44025</v>
      </c>
      <c r="K57" s="1">
        <v>17</v>
      </c>
      <c r="L57" s="58"/>
      <c r="M57" s="63" t="e">
        <f t="shared" si="10"/>
        <v>#REF!</v>
      </c>
      <c r="N57" s="1">
        <v>5</v>
      </c>
      <c r="O57" s="1">
        <f>GEOMEAN(K55:K57)</f>
        <v>76.213159664643086</v>
      </c>
      <c r="P57" s="59">
        <f t="shared" si="3"/>
        <v>76.213159664643086</v>
      </c>
    </row>
    <row r="58" spans="1:16" ht="15.75" customHeight="1" x14ac:dyDescent="0.3">
      <c r="A58" s="272"/>
      <c r="B58" s="32">
        <v>44032</v>
      </c>
      <c r="C58" s="1">
        <v>32</v>
      </c>
      <c r="D58" s="58"/>
      <c r="E58" s="63" t="e">
        <f t="shared" si="8"/>
        <v>#REF!</v>
      </c>
      <c r="F58" s="1">
        <v>5</v>
      </c>
      <c r="G58" s="1">
        <f t="shared" si="11"/>
        <v>10.368051927942053</v>
      </c>
      <c r="H58" s="59">
        <f t="shared" si="6"/>
        <v>10.368051927942053</v>
      </c>
      <c r="I58" s="272"/>
      <c r="J58" s="32">
        <v>44032</v>
      </c>
      <c r="K58" s="1">
        <v>280</v>
      </c>
      <c r="L58" s="58"/>
      <c r="M58" s="63" t="e">
        <f t="shared" si="10"/>
        <v>#REF!</v>
      </c>
      <c r="N58" s="1">
        <v>5</v>
      </c>
      <c r="O58" s="1">
        <f>GEOMEAN(K55:K58)</f>
        <v>105.51446060687503</v>
      </c>
      <c r="P58" s="59">
        <f t="shared" si="3"/>
        <v>105.51446060687503</v>
      </c>
    </row>
    <row r="59" spans="1:16" ht="15" customHeight="1" x14ac:dyDescent="0.3">
      <c r="A59" s="272"/>
      <c r="B59" s="32">
        <v>44039</v>
      </c>
      <c r="C59" s="1">
        <v>6</v>
      </c>
      <c r="D59" s="58"/>
      <c r="E59" s="63" t="e">
        <f t="shared" si="8"/>
        <v>#REF!</v>
      </c>
      <c r="F59" s="1">
        <v>5</v>
      </c>
      <c r="G59" s="1">
        <f t="shared" si="11"/>
        <v>8.8825721396916801</v>
      </c>
      <c r="H59" s="59">
        <f t="shared" si="6"/>
        <v>8.8825721396916801</v>
      </c>
      <c r="I59" s="272"/>
      <c r="J59" s="32">
        <v>44039</v>
      </c>
      <c r="K59" s="1">
        <v>52</v>
      </c>
      <c r="L59" s="58"/>
      <c r="M59" s="63" t="e">
        <f t="shared" si="10"/>
        <v>#REF!</v>
      </c>
      <c r="N59" s="1">
        <v>5</v>
      </c>
      <c r="O59" s="1">
        <f>GEOMEAN(K57:K59)</f>
        <v>62.787052924838868</v>
      </c>
      <c r="P59" s="59">
        <f t="shared" si="3"/>
        <v>62.787052924838868</v>
      </c>
    </row>
    <row r="60" spans="1:16" ht="15" customHeight="1" x14ac:dyDescent="0.3">
      <c r="A60" s="272"/>
      <c r="B60" s="32">
        <v>44048</v>
      </c>
      <c r="C60" s="1">
        <v>11</v>
      </c>
      <c r="D60" s="58"/>
      <c r="E60" s="63" t="e">
        <f t="shared" si="8"/>
        <v>#REF!</v>
      </c>
      <c r="F60" s="1">
        <v>5</v>
      </c>
      <c r="G60" s="1">
        <f t="shared" si="11"/>
        <v>8.2412537011387155</v>
      </c>
      <c r="H60" s="59">
        <f t="shared" si="6"/>
        <v>8.2412537011387155</v>
      </c>
      <c r="I60" s="272"/>
      <c r="J60" s="32">
        <v>44048</v>
      </c>
      <c r="K60" s="1">
        <v>57</v>
      </c>
      <c r="L60" s="58"/>
      <c r="M60" s="63" t="e">
        <f t="shared" si="10"/>
        <v>#REF!</v>
      </c>
      <c r="N60" s="1">
        <v>5</v>
      </c>
      <c r="O60" s="1">
        <f>GEOMEAN(K57:K60)</f>
        <v>61.287412753200151</v>
      </c>
      <c r="P60" s="59">
        <f t="shared" si="3"/>
        <v>61.287412753200151</v>
      </c>
    </row>
    <row r="61" spans="1:16" ht="15" customHeight="1" x14ac:dyDescent="0.3">
      <c r="A61" s="272"/>
      <c r="B61" s="32">
        <v>44054</v>
      </c>
      <c r="C61" s="1">
        <v>0.5</v>
      </c>
      <c r="D61" s="58" t="s">
        <v>7</v>
      </c>
      <c r="E61" s="63" t="e">
        <f t="shared" si="8"/>
        <v>#REF!</v>
      </c>
      <c r="F61" s="1">
        <v>5</v>
      </c>
      <c r="G61" s="1">
        <f t="shared" si="11"/>
        <v>4.0246932341711164</v>
      </c>
      <c r="H61" s="59">
        <f t="shared" si="6"/>
        <v>4.0246932341711164</v>
      </c>
      <c r="I61" s="272"/>
      <c r="J61" s="32">
        <v>44054</v>
      </c>
      <c r="K61" s="1">
        <v>3</v>
      </c>
      <c r="L61" s="58"/>
      <c r="M61" s="63" t="e">
        <f t="shared" si="10"/>
        <v>#REF!</v>
      </c>
      <c r="N61" s="1">
        <v>5</v>
      </c>
      <c r="O61" s="1">
        <f>GEOMEAN(K57:K61)</f>
        <v>33.521333078293225</v>
      </c>
      <c r="P61" s="59">
        <f t="shared" si="3"/>
        <v>33.521333078293225</v>
      </c>
    </row>
    <row r="62" spans="1:16" ht="15" customHeight="1" thickBot="1" x14ac:dyDescent="0.35">
      <c r="A62" s="272"/>
      <c r="B62" s="32">
        <v>44061</v>
      </c>
      <c r="C62" s="1">
        <v>37</v>
      </c>
      <c r="D62" s="58"/>
      <c r="E62" s="63" t="e">
        <f t="shared" si="8"/>
        <v>#REF!</v>
      </c>
      <c r="F62" s="1">
        <v>5</v>
      </c>
      <c r="G62" s="1">
        <f>GEOMEAN(C59:C62)</f>
        <v>5.9112444053102982</v>
      </c>
      <c r="H62" s="124">
        <f t="shared" si="6"/>
        <v>5.9112444053102982</v>
      </c>
      <c r="I62" s="272"/>
      <c r="J62" s="32">
        <v>44061</v>
      </c>
      <c r="K62" s="1">
        <v>76</v>
      </c>
      <c r="L62" s="58"/>
      <c r="M62" s="63" t="e">
        <f t="shared" si="10"/>
        <v>#REF!</v>
      </c>
      <c r="N62" s="1">
        <v>5</v>
      </c>
      <c r="O62" s="1">
        <f>GEOMEAN(K58:K62)</f>
        <v>45.226628691318233</v>
      </c>
      <c r="P62" s="124">
        <f t="shared" si="3"/>
        <v>45.226628691318233</v>
      </c>
    </row>
    <row r="63" spans="1:16" ht="15" customHeight="1" thickTop="1" x14ac:dyDescent="0.3">
      <c r="A63" s="292" t="s">
        <v>3</v>
      </c>
      <c r="B63" s="45">
        <v>43977</v>
      </c>
      <c r="C63" s="79">
        <v>0.5</v>
      </c>
      <c r="D63" s="56" t="s">
        <v>7</v>
      </c>
      <c r="E63" s="62" t="e">
        <f t="shared" si="8"/>
        <v>#REF!</v>
      </c>
      <c r="F63" s="79">
        <v>1</v>
      </c>
      <c r="G63" s="79">
        <f>GEOMEAN(C63)</f>
        <v>0.5</v>
      </c>
      <c r="H63" s="57" t="str">
        <f t="shared" si="6"/>
        <v>Insufficient</v>
      </c>
      <c r="I63" s="292" t="s">
        <v>3</v>
      </c>
      <c r="J63" s="45">
        <v>43977</v>
      </c>
      <c r="K63" s="79">
        <v>1</v>
      </c>
      <c r="L63" s="56"/>
      <c r="M63" s="62" t="e">
        <f t="shared" si="10"/>
        <v>#REF!</v>
      </c>
      <c r="N63" s="79">
        <v>1</v>
      </c>
      <c r="O63" s="79">
        <f>GEOMEAN(K63)</f>
        <v>1</v>
      </c>
      <c r="P63" s="57" t="str">
        <f t="shared" si="3"/>
        <v>insufficient</v>
      </c>
    </row>
    <row r="64" spans="1:16" ht="15" customHeight="1" x14ac:dyDescent="0.3">
      <c r="A64" s="292"/>
      <c r="B64" s="32">
        <v>43986</v>
      </c>
      <c r="C64" s="109">
        <v>4</v>
      </c>
      <c r="D64" s="122"/>
      <c r="E64" s="123" t="e">
        <f t="shared" si="8"/>
        <v>#REF!</v>
      </c>
      <c r="F64" s="109">
        <v>2</v>
      </c>
      <c r="G64" s="109">
        <f>GEOMEAN(C63:C64)</f>
        <v>1.4142135623730949</v>
      </c>
      <c r="H64" s="59" t="str">
        <f t="shared" si="6"/>
        <v>Insufficient</v>
      </c>
      <c r="I64" s="292"/>
      <c r="J64" s="32">
        <v>43986</v>
      </c>
      <c r="K64" s="109">
        <v>9.3000000000000007</v>
      </c>
      <c r="L64" s="122"/>
      <c r="M64" s="123" t="e">
        <f t="shared" si="10"/>
        <v>#REF!</v>
      </c>
      <c r="N64" s="109">
        <v>2</v>
      </c>
      <c r="O64" s="109">
        <f>GEOMEAN(K63:K64)</f>
        <v>3.0495901363953815</v>
      </c>
      <c r="P64" s="59" t="str">
        <f t="shared" si="3"/>
        <v>insufficient</v>
      </c>
    </row>
    <row r="65" spans="1:16" ht="15" customHeight="1" x14ac:dyDescent="0.3">
      <c r="A65" s="292"/>
      <c r="B65" s="32">
        <v>43991</v>
      </c>
      <c r="C65" s="109">
        <v>0.5</v>
      </c>
      <c r="D65" s="122" t="s">
        <v>7</v>
      </c>
      <c r="E65" s="123" t="e">
        <f t="shared" si="8"/>
        <v>#REF!</v>
      </c>
      <c r="F65" s="109">
        <v>3</v>
      </c>
      <c r="G65" s="109">
        <f>GEOMEAN(C63:C65)</f>
        <v>1</v>
      </c>
      <c r="H65" s="59" t="str">
        <f t="shared" si="6"/>
        <v>Insufficient</v>
      </c>
      <c r="I65" s="292"/>
      <c r="J65" s="32">
        <v>43991</v>
      </c>
      <c r="K65" s="109">
        <v>12</v>
      </c>
      <c r="L65" s="122"/>
      <c r="M65" s="123" t="e">
        <f t="shared" si="10"/>
        <v>#REF!</v>
      </c>
      <c r="N65" s="109">
        <v>3</v>
      </c>
      <c r="O65" s="109">
        <f>GEOMEAN(K63:K65)</f>
        <v>4.8145392493322756</v>
      </c>
      <c r="P65" s="59" t="str">
        <f t="shared" si="3"/>
        <v>insufficient</v>
      </c>
    </row>
    <row r="66" spans="1:16" ht="15.75" customHeight="1" x14ac:dyDescent="0.3">
      <c r="A66" s="292"/>
      <c r="B66" s="32">
        <v>44000</v>
      </c>
      <c r="C66" s="109">
        <v>13</v>
      </c>
      <c r="D66" s="122"/>
      <c r="E66" s="123" t="e">
        <f t="shared" si="8"/>
        <v>#REF!</v>
      </c>
      <c r="F66" s="109">
        <v>4</v>
      </c>
      <c r="G66" s="109">
        <f>GEOMEAN(C63:C66)</f>
        <v>1.8988289221159418</v>
      </c>
      <c r="H66" s="59" t="str">
        <f t="shared" si="6"/>
        <v>Insufficient</v>
      </c>
      <c r="I66" s="292"/>
      <c r="J66" s="32">
        <v>44000</v>
      </c>
      <c r="K66" s="109">
        <v>31</v>
      </c>
      <c r="L66" s="122"/>
      <c r="M66" s="123" t="e">
        <f t="shared" si="10"/>
        <v>#REF!</v>
      </c>
      <c r="N66" s="109">
        <v>4</v>
      </c>
      <c r="O66" s="109">
        <f>GEOMEAN(K64:K66)</f>
        <v>15.124300448031391</v>
      </c>
      <c r="P66" s="59" t="str">
        <f t="shared" si="3"/>
        <v>insufficient</v>
      </c>
    </row>
    <row r="67" spans="1:16" ht="14.4" x14ac:dyDescent="0.3">
      <c r="A67" s="292"/>
      <c r="B67" s="32">
        <v>44005</v>
      </c>
      <c r="C67" s="109">
        <v>14</v>
      </c>
      <c r="D67" s="122"/>
      <c r="E67" s="123" t="e">
        <f t="shared" si="8"/>
        <v>#REF!</v>
      </c>
      <c r="F67" s="109">
        <v>5</v>
      </c>
      <c r="G67" s="109">
        <f t="shared" ref="G67:G74" si="12">GEOMEAN(C63:C67)</f>
        <v>2.8314850804230636</v>
      </c>
      <c r="H67" s="59">
        <f t="shared" si="6"/>
        <v>2.8314850804230636</v>
      </c>
      <c r="I67" s="292"/>
      <c r="J67" s="32">
        <v>44005</v>
      </c>
      <c r="K67" s="109">
        <v>28</v>
      </c>
      <c r="L67" s="122"/>
      <c r="M67" s="123" t="e">
        <f t="shared" si="10"/>
        <v>#REF!</v>
      </c>
      <c r="N67" s="109">
        <v>5</v>
      </c>
      <c r="O67" s="109">
        <f>GEOMEAN(K64:K67)</f>
        <v>17.641925344776748</v>
      </c>
      <c r="P67" s="59">
        <f t="shared" si="3"/>
        <v>17.641925344776748</v>
      </c>
    </row>
    <row r="68" spans="1:16" ht="14.4" x14ac:dyDescent="0.3">
      <c r="A68" s="292"/>
      <c r="B68" s="32">
        <v>44011</v>
      </c>
      <c r="C68" s="109">
        <v>0.5</v>
      </c>
      <c r="D68" s="122" t="s">
        <v>7</v>
      </c>
      <c r="E68" s="123" t="e">
        <f t="shared" si="8"/>
        <v>#REF!</v>
      </c>
      <c r="F68" s="109">
        <v>5</v>
      </c>
      <c r="G68" s="109">
        <f t="shared" si="12"/>
        <v>2.8314850804230636</v>
      </c>
      <c r="H68" s="59">
        <f t="shared" si="6"/>
        <v>2.8314850804230636</v>
      </c>
      <c r="I68" s="292"/>
      <c r="J68" s="32">
        <v>44011</v>
      </c>
      <c r="K68" s="109">
        <v>3.3</v>
      </c>
      <c r="L68" s="122"/>
      <c r="M68" s="123" t="e">
        <f t="shared" si="10"/>
        <v>#REF!</v>
      </c>
      <c r="N68" s="109">
        <v>5</v>
      </c>
      <c r="O68" s="109">
        <f>GEOMEAN(K64:K68)</f>
        <v>12.6165197514936</v>
      </c>
      <c r="P68" s="59">
        <f t="shared" si="3"/>
        <v>12.6165197514936</v>
      </c>
    </row>
    <row r="69" spans="1:16" ht="14.4" x14ac:dyDescent="0.3">
      <c r="A69" s="292"/>
      <c r="B69" s="32">
        <v>44019</v>
      </c>
      <c r="C69" s="109">
        <v>22</v>
      </c>
      <c r="D69" s="122"/>
      <c r="E69" s="123" t="e">
        <f t="shared" si="8"/>
        <v>#REF!</v>
      </c>
      <c r="F69" s="109">
        <v>5</v>
      </c>
      <c r="G69" s="109">
        <f t="shared" si="12"/>
        <v>3.9818676015813006</v>
      </c>
      <c r="H69" s="59">
        <f t="shared" si="6"/>
        <v>3.9818676015813006</v>
      </c>
      <c r="I69" s="292"/>
      <c r="J69" s="32">
        <v>44019</v>
      </c>
      <c r="K69" s="109">
        <v>50</v>
      </c>
      <c r="L69" s="122"/>
      <c r="M69" s="123" t="e">
        <f t="shared" si="10"/>
        <v>#REF!</v>
      </c>
      <c r="N69" s="109">
        <v>5</v>
      </c>
      <c r="O69" s="109">
        <f>GEOMEAN(K65:K69)</f>
        <v>17.661882170535574</v>
      </c>
      <c r="P69" s="59">
        <f t="shared" si="3"/>
        <v>17.661882170535574</v>
      </c>
    </row>
    <row r="70" spans="1:16" ht="14.4" x14ac:dyDescent="0.3">
      <c r="A70" s="292"/>
      <c r="B70" s="32">
        <v>44025</v>
      </c>
      <c r="C70" s="109">
        <v>1</v>
      </c>
      <c r="D70" s="122"/>
      <c r="E70" s="123" t="e">
        <f t="shared" si="8"/>
        <v>#REF!</v>
      </c>
      <c r="F70" s="109">
        <v>5</v>
      </c>
      <c r="G70" s="109">
        <f t="shared" si="12"/>
        <v>4.5739647637524294</v>
      </c>
      <c r="H70" s="59">
        <f t="shared" si="6"/>
        <v>4.5739647637524294</v>
      </c>
      <c r="I70" s="292"/>
      <c r="J70" s="32">
        <v>44025</v>
      </c>
      <c r="K70" s="109">
        <v>15</v>
      </c>
      <c r="L70" s="122"/>
      <c r="M70" s="123" t="e">
        <f t="shared" si="10"/>
        <v>#REF!</v>
      </c>
      <c r="N70" s="109">
        <v>5</v>
      </c>
      <c r="O70" s="109">
        <f>GEOMEAN(K68:K70)</f>
        <v>13.526696144976201</v>
      </c>
      <c r="P70" s="59">
        <f t="shared" si="3"/>
        <v>13.526696144976201</v>
      </c>
    </row>
    <row r="71" spans="1:16" ht="14.4" x14ac:dyDescent="0.3">
      <c r="A71" s="292"/>
      <c r="B71" s="32">
        <v>44032</v>
      </c>
      <c r="C71" s="109">
        <v>24</v>
      </c>
      <c r="D71" s="122"/>
      <c r="E71" s="123" t="e">
        <f t="shared" ref="E71:E75" si="13">B71-CritDays</f>
        <v>#REF!</v>
      </c>
      <c r="F71" s="109">
        <v>5</v>
      </c>
      <c r="G71" s="109">
        <f t="shared" si="12"/>
        <v>5.1706648945764728</v>
      </c>
      <c r="H71" s="59">
        <f t="shared" si="6"/>
        <v>5.1706648945764728</v>
      </c>
      <c r="I71" s="292"/>
      <c r="J71" s="32">
        <v>44032</v>
      </c>
      <c r="K71" s="109">
        <v>40</v>
      </c>
      <c r="L71" s="122"/>
      <c r="M71" s="123" t="e">
        <f t="shared" ref="M71:M75" si="14">J71-CritDays</f>
        <v>#REF!</v>
      </c>
      <c r="N71" s="109">
        <v>5</v>
      </c>
      <c r="O71" s="109">
        <f>GEOMEAN(K68:K71)</f>
        <v>17.738169422210554</v>
      </c>
      <c r="P71" s="59">
        <f t="shared" si="3"/>
        <v>17.738169422210554</v>
      </c>
    </row>
    <row r="72" spans="1:16" ht="14.4" x14ac:dyDescent="0.3">
      <c r="A72" s="292"/>
      <c r="B72" s="32">
        <v>44039</v>
      </c>
      <c r="C72" s="109">
        <v>3</v>
      </c>
      <c r="D72" s="122"/>
      <c r="E72" s="123" t="e">
        <f t="shared" si="13"/>
        <v>#REF!</v>
      </c>
      <c r="F72" s="109">
        <v>5</v>
      </c>
      <c r="G72" s="109">
        <f t="shared" si="12"/>
        <v>3.7996626191740397</v>
      </c>
      <c r="H72" s="59">
        <f t="shared" si="6"/>
        <v>3.7996626191740397</v>
      </c>
      <c r="I72" s="292"/>
      <c r="J72" s="32">
        <v>44039</v>
      </c>
      <c r="K72" s="109">
        <v>10</v>
      </c>
      <c r="L72" s="122"/>
      <c r="M72" s="123" t="e">
        <f t="shared" si="14"/>
        <v>#REF!</v>
      </c>
      <c r="N72" s="109">
        <v>5</v>
      </c>
      <c r="O72" s="109">
        <f>GEOMEAN(K70:K72)</f>
        <v>18.171205928321395</v>
      </c>
      <c r="P72" s="59">
        <f t="shared" si="3"/>
        <v>18.171205928321395</v>
      </c>
    </row>
    <row r="73" spans="1:16" ht="14.4" x14ac:dyDescent="0.3">
      <c r="A73" s="292"/>
      <c r="B73" s="32">
        <v>44048</v>
      </c>
      <c r="C73" s="109">
        <v>8</v>
      </c>
      <c r="D73" s="122"/>
      <c r="E73" s="123" t="e">
        <f t="shared" si="13"/>
        <v>#REF!</v>
      </c>
      <c r="F73" s="109">
        <v>5</v>
      </c>
      <c r="G73" s="109">
        <f t="shared" si="12"/>
        <v>6.6155968669143732</v>
      </c>
      <c r="H73" s="59">
        <f t="shared" si="6"/>
        <v>6.6155968669143732</v>
      </c>
      <c r="I73" s="292"/>
      <c r="J73" s="32">
        <v>44048</v>
      </c>
      <c r="K73" s="109">
        <v>29</v>
      </c>
      <c r="L73" s="122"/>
      <c r="M73" s="123" t="e">
        <f t="shared" si="14"/>
        <v>#REF!</v>
      </c>
      <c r="N73" s="109">
        <v>5</v>
      </c>
      <c r="O73" s="109">
        <f>GEOMEAN(K70:K73)</f>
        <v>20.42383588585367</v>
      </c>
      <c r="P73" s="59">
        <f t="shared" si="3"/>
        <v>20.42383588585367</v>
      </c>
    </row>
    <row r="74" spans="1:16" ht="14.4" x14ac:dyDescent="0.3">
      <c r="A74" s="292"/>
      <c r="B74" s="32">
        <v>44054</v>
      </c>
      <c r="C74" s="109">
        <v>2</v>
      </c>
      <c r="D74" s="122"/>
      <c r="E74" s="123" t="e">
        <f t="shared" si="13"/>
        <v>#REF!</v>
      </c>
      <c r="F74" s="109">
        <v>5</v>
      </c>
      <c r="G74" s="109">
        <f t="shared" si="12"/>
        <v>4.0953450221584387</v>
      </c>
      <c r="H74" s="59">
        <f t="shared" si="6"/>
        <v>4.0953450221584387</v>
      </c>
      <c r="I74" s="292"/>
      <c r="J74" s="32">
        <v>44054</v>
      </c>
      <c r="K74" s="109">
        <v>19</v>
      </c>
      <c r="L74" s="122"/>
      <c r="M74" s="123" t="e">
        <f t="shared" si="14"/>
        <v>#REF!</v>
      </c>
      <c r="N74" s="109">
        <v>5</v>
      </c>
      <c r="O74" s="109">
        <f>GEOMEAN(K70:K74)</f>
        <v>20.130778478807645</v>
      </c>
      <c r="P74" s="59">
        <f t="shared" si="3"/>
        <v>20.130778478807645</v>
      </c>
    </row>
    <row r="75" spans="1:16" ht="15" thickBot="1" x14ac:dyDescent="0.35">
      <c r="A75" s="293"/>
      <c r="B75" s="32">
        <v>44061</v>
      </c>
      <c r="C75" s="41">
        <v>33</v>
      </c>
      <c r="D75" s="60"/>
      <c r="E75" s="64" t="e">
        <f t="shared" si="13"/>
        <v>#REF!</v>
      </c>
      <c r="F75" s="41">
        <v>5</v>
      </c>
      <c r="G75" s="41">
        <f>GEOMEAN(C72:C75)</f>
        <v>6.3086842910598087</v>
      </c>
      <c r="H75" s="124">
        <f t="shared" si="6"/>
        <v>6.3086842910598087</v>
      </c>
      <c r="I75" s="293"/>
      <c r="J75" s="44">
        <v>44061</v>
      </c>
      <c r="K75" s="41">
        <v>27</v>
      </c>
      <c r="L75" s="60"/>
      <c r="M75" s="64" t="e">
        <f t="shared" si="14"/>
        <v>#REF!</v>
      </c>
      <c r="N75" s="41">
        <v>5</v>
      </c>
      <c r="O75" s="41">
        <f>GEOMEAN(K71:K75)</f>
        <v>22.642014848563427</v>
      </c>
      <c r="P75" s="124">
        <f t="shared" si="3"/>
        <v>22.642014848563427</v>
      </c>
    </row>
    <row r="76" spans="1:16" ht="18.600000000000001" thickTop="1" x14ac:dyDescent="0.3">
      <c r="H76" s="79"/>
      <c r="P76" s="79"/>
    </row>
  </sheetData>
  <mergeCells count="27">
    <mergeCell ref="A2:P2"/>
    <mergeCell ref="B9:C9"/>
    <mergeCell ref="E9:H9"/>
    <mergeCell ref="K8:L8"/>
    <mergeCell ref="J9:K9"/>
    <mergeCell ref="A63:A75"/>
    <mergeCell ref="I63:I75"/>
    <mergeCell ref="I11:I23"/>
    <mergeCell ref="A11:A23"/>
    <mergeCell ref="A24:A36"/>
    <mergeCell ref="I24:I36"/>
    <mergeCell ref="A1:P1"/>
    <mergeCell ref="A37:A49"/>
    <mergeCell ref="I37:I49"/>
    <mergeCell ref="A50:A62"/>
    <mergeCell ref="I50:I62"/>
    <mergeCell ref="M9:P9"/>
    <mergeCell ref="B3:P3"/>
    <mergeCell ref="J4:P4"/>
    <mergeCell ref="J5:L5"/>
    <mergeCell ref="K6:L6"/>
    <mergeCell ref="K7:L7"/>
    <mergeCell ref="B4:H4"/>
    <mergeCell ref="B5:D5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B9" sqref="B9"/>
    </sheetView>
  </sheetViews>
  <sheetFormatPr defaultRowHeight="14.4" x14ac:dyDescent="0.3"/>
  <cols>
    <col min="1" max="1" width="10.88671875" customWidth="1"/>
    <col min="2" max="2" width="16.44140625" customWidth="1"/>
    <col min="3" max="3" width="19.5546875" customWidth="1"/>
    <col min="4" max="4" width="24.88671875" customWidth="1"/>
    <col min="5" max="5" width="19.5546875" customWidth="1"/>
  </cols>
  <sheetData>
    <row r="1" spans="1:5" x14ac:dyDescent="0.3">
      <c r="A1" s="175" t="s">
        <v>157</v>
      </c>
      <c r="B1" s="175"/>
      <c r="C1" s="175"/>
      <c r="D1" s="175"/>
      <c r="E1" s="175"/>
    </row>
    <row r="2" spans="1:5" ht="15" thickBot="1" x14ac:dyDescent="0.35">
      <c r="A2" t="s">
        <v>100</v>
      </c>
    </row>
    <row r="3" spans="1:5" ht="16.5" customHeight="1" thickTop="1" thickBot="1" x14ac:dyDescent="0.35">
      <c r="C3" s="176" t="s">
        <v>82</v>
      </c>
      <c r="D3" s="177"/>
      <c r="E3" s="178"/>
    </row>
    <row r="4" spans="1:5" ht="30" thickTop="1" thickBot="1" x14ac:dyDescent="0.35">
      <c r="A4" s="31" t="s">
        <v>49</v>
      </c>
      <c r="B4" s="129" t="s">
        <v>50</v>
      </c>
      <c r="C4" s="31" t="s">
        <v>83</v>
      </c>
      <c r="D4" s="31" t="s">
        <v>84</v>
      </c>
      <c r="E4" s="31" t="s">
        <v>85</v>
      </c>
    </row>
    <row r="5" spans="1:5" ht="15" customHeight="1" thickTop="1" x14ac:dyDescent="0.3">
      <c r="A5" s="179">
        <v>44005</v>
      </c>
      <c r="B5" s="163" t="s">
        <v>5</v>
      </c>
      <c r="C5" s="72" t="s">
        <v>4</v>
      </c>
      <c r="D5" s="71" t="s">
        <v>51</v>
      </c>
      <c r="E5" s="73" t="s">
        <v>4</v>
      </c>
    </row>
    <row r="6" spans="1:5" ht="15" customHeight="1" x14ac:dyDescent="0.3">
      <c r="A6" s="180"/>
      <c r="B6" s="83" t="s">
        <v>6</v>
      </c>
      <c r="C6" s="74" t="s">
        <v>4</v>
      </c>
      <c r="D6" s="70">
        <v>688</v>
      </c>
      <c r="E6" s="75" t="s">
        <v>4</v>
      </c>
    </row>
    <row r="7" spans="1:5" ht="15" customHeight="1" x14ac:dyDescent="0.3">
      <c r="A7" s="180"/>
      <c r="B7" s="83" t="s">
        <v>1</v>
      </c>
      <c r="C7" s="74" t="s">
        <v>51</v>
      </c>
      <c r="D7" s="70" t="s">
        <v>51</v>
      </c>
      <c r="E7" s="75" t="s">
        <v>4</v>
      </c>
    </row>
    <row r="8" spans="1:5" ht="15" customHeight="1" x14ac:dyDescent="0.3">
      <c r="A8" s="180"/>
      <c r="B8" s="83" t="s">
        <v>2</v>
      </c>
      <c r="C8" s="74" t="s">
        <v>4</v>
      </c>
      <c r="D8" s="70">
        <v>3320</v>
      </c>
      <c r="E8" s="75" t="s">
        <v>4</v>
      </c>
    </row>
    <row r="9" spans="1:5" ht="15" customHeight="1" thickBot="1" x14ac:dyDescent="0.35">
      <c r="A9" s="181"/>
      <c r="B9" s="164" t="s">
        <v>3</v>
      </c>
      <c r="C9" s="78" t="s">
        <v>4</v>
      </c>
      <c r="D9" s="76">
        <v>3300</v>
      </c>
      <c r="E9" s="77" t="s">
        <v>4</v>
      </c>
    </row>
    <row r="10" spans="1:5" ht="15" customHeight="1" thickTop="1" x14ac:dyDescent="0.3">
      <c r="A10" s="182">
        <v>44032</v>
      </c>
      <c r="B10" s="165" t="s">
        <v>5</v>
      </c>
      <c r="C10" s="131" t="s">
        <v>51</v>
      </c>
      <c r="D10" s="132">
        <v>13100</v>
      </c>
      <c r="E10" s="133">
        <v>1220</v>
      </c>
    </row>
    <row r="11" spans="1:5" ht="15" customHeight="1" x14ac:dyDescent="0.3">
      <c r="A11" s="180"/>
      <c r="B11" s="83" t="s">
        <v>6</v>
      </c>
      <c r="C11" s="134" t="s">
        <v>51</v>
      </c>
      <c r="D11" s="135">
        <v>1590</v>
      </c>
      <c r="E11" s="136">
        <v>1140</v>
      </c>
    </row>
    <row r="12" spans="1:5" ht="15" customHeight="1" x14ac:dyDescent="0.3">
      <c r="A12" s="180"/>
      <c r="B12" s="83" t="s">
        <v>1</v>
      </c>
      <c r="C12" s="137" t="s">
        <v>4</v>
      </c>
      <c r="D12" s="135">
        <v>5210</v>
      </c>
      <c r="E12" s="136" t="s">
        <v>51</v>
      </c>
    </row>
    <row r="13" spans="1:5" ht="15" customHeight="1" x14ac:dyDescent="0.3">
      <c r="A13" s="180"/>
      <c r="B13" s="83" t="s">
        <v>2</v>
      </c>
      <c r="C13" s="134" t="s">
        <v>4</v>
      </c>
      <c r="D13" s="135">
        <v>8050</v>
      </c>
      <c r="E13" s="136" t="s">
        <v>51</v>
      </c>
    </row>
    <row r="14" spans="1:5" ht="15" customHeight="1" thickBot="1" x14ac:dyDescent="0.35">
      <c r="A14" s="183"/>
      <c r="B14" s="164" t="s">
        <v>3</v>
      </c>
      <c r="C14" s="138" t="s">
        <v>4</v>
      </c>
      <c r="D14" s="139">
        <v>8550</v>
      </c>
      <c r="E14" s="140">
        <v>629</v>
      </c>
    </row>
    <row r="15" spans="1:5" ht="15" customHeight="1" thickTop="1" x14ac:dyDescent="0.3">
      <c r="A15" s="184" t="s">
        <v>98</v>
      </c>
      <c r="B15" s="185"/>
      <c r="C15" s="185"/>
      <c r="D15" s="185"/>
      <c r="E15" s="186"/>
    </row>
    <row r="16" spans="1:5" ht="15" customHeight="1" thickBot="1" x14ac:dyDescent="0.35">
      <c r="A16" s="172" t="s">
        <v>99</v>
      </c>
      <c r="B16" s="173"/>
      <c r="C16" s="173"/>
      <c r="D16" s="173"/>
      <c r="E16" s="174"/>
    </row>
    <row r="17" spans="1:5" ht="15" thickTop="1" x14ac:dyDescent="0.3">
      <c r="A17" s="108"/>
      <c r="B17" s="108"/>
      <c r="C17" s="108"/>
      <c r="D17" s="108"/>
      <c r="E17" s="108"/>
    </row>
  </sheetData>
  <mergeCells count="6">
    <mergeCell ref="A16:E16"/>
    <mergeCell ref="A1:E1"/>
    <mergeCell ref="C3:E3"/>
    <mergeCell ref="A5:A9"/>
    <mergeCell ref="A10:A14"/>
    <mergeCell ref="A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E28" sqref="E28"/>
    </sheetView>
  </sheetViews>
  <sheetFormatPr defaultRowHeight="14.4" x14ac:dyDescent="0.3"/>
  <cols>
    <col min="1" max="1" width="6.88671875" style="168" bestFit="1" customWidth="1"/>
    <col min="2" max="2" width="9.6640625" bestFit="1" customWidth="1"/>
    <col min="3" max="4" width="8.5546875" bestFit="1" customWidth="1"/>
    <col min="5" max="5" width="10.109375" bestFit="1" customWidth="1"/>
  </cols>
  <sheetData>
    <row r="1" spans="1:5" ht="15" thickBot="1" x14ac:dyDescent="0.35">
      <c r="A1" s="166" t="s">
        <v>61</v>
      </c>
      <c r="B1" s="167">
        <v>2020</v>
      </c>
      <c r="C1" s="167">
        <v>2019</v>
      </c>
      <c r="D1" s="167">
        <v>2018</v>
      </c>
      <c r="E1" s="167">
        <v>2017</v>
      </c>
    </row>
    <row r="2" spans="1:5" ht="15" thickBot="1" x14ac:dyDescent="0.35">
      <c r="A2" s="168" t="s">
        <v>161</v>
      </c>
      <c r="B2" s="169">
        <v>5355</v>
      </c>
      <c r="C2" s="170">
        <v>6810</v>
      </c>
      <c r="D2" s="169">
        <v>1966</v>
      </c>
      <c r="E2" s="169">
        <v>2924</v>
      </c>
    </row>
    <row r="3" spans="1:5" ht="15" thickBot="1" x14ac:dyDescent="0.35">
      <c r="A3" s="168" t="s">
        <v>162</v>
      </c>
      <c r="B3" s="170">
        <v>3468</v>
      </c>
      <c r="C3" s="169">
        <v>7230</v>
      </c>
      <c r="D3" s="170">
        <v>3694</v>
      </c>
      <c r="E3" s="170">
        <v>4088</v>
      </c>
    </row>
    <row r="4" spans="1:5" ht="15" thickBot="1" x14ac:dyDescent="0.35">
      <c r="A4" s="168" t="s">
        <v>163</v>
      </c>
      <c r="B4" s="169">
        <v>3576</v>
      </c>
      <c r="C4" s="170">
        <v>6250</v>
      </c>
      <c r="D4" s="169">
        <v>2394</v>
      </c>
      <c r="E4" s="169">
        <v>4880</v>
      </c>
    </row>
    <row r="5" spans="1:5" ht="15" thickBot="1" x14ac:dyDescent="0.35">
      <c r="A5" s="168" t="s">
        <v>164</v>
      </c>
      <c r="B5" s="170">
        <v>3965</v>
      </c>
      <c r="C5" s="169">
        <v>7740</v>
      </c>
      <c r="D5" s="170">
        <v>4559</v>
      </c>
      <c r="E5" s="170">
        <v>8652</v>
      </c>
    </row>
    <row r="6" spans="1:5" ht="15" thickBot="1" x14ac:dyDescent="0.35">
      <c r="A6" s="168" t="s">
        <v>165</v>
      </c>
      <c r="B6" s="169">
        <v>4290</v>
      </c>
      <c r="C6" s="170">
        <v>8472</v>
      </c>
      <c r="D6" s="169">
        <v>5065</v>
      </c>
      <c r="E6" s="169">
        <v>8833</v>
      </c>
    </row>
    <row r="7" spans="1:5" ht="15" thickBot="1" x14ac:dyDescent="0.35">
      <c r="A7" s="168" t="s">
        <v>166</v>
      </c>
      <c r="B7" s="170">
        <v>11190</v>
      </c>
      <c r="C7" s="169">
        <v>9093</v>
      </c>
      <c r="D7" s="170">
        <v>6505</v>
      </c>
      <c r="E7" s="170">
        <v>5676</v>
      </c>
    </row>
    <row r="8" spans="1:5" ht="15" thickBot="1" x14ac:dyDescent="0.35">
      <c r="A8" s="168" t="s">
        <v>167</v>
      </c>
      <c r="B8" s="169">
        <v>15138</v>
      </c>
      <c r="C8" s="170">
        <v>12621</v>
      </c>
      <c r="D8" s="169">
        <v>7786</v>
      </c>
      <c r="E8" s="169">
        <v>9688</v>
      </c>
    </row>
    <row r="9" spans="1:5" ht="15" thickBot="1" x14ac:dyDescent="0.35">
      <c r="A9" s="168" t="s">
        <v>168</v>
      </c>
      <c r="B9" s="170">
        <v>12127</v>
      </c>
      <c r="C9" s="169">
        <v>21444</v>
      </c>
      <c r="D9" s="170">
        <v>5544</v>
      </c>
      <c r="E9" s="170">
        <v>12138</v>
      </c>
    </row>
    <row r="10" spans="1:5" ht="15" thickBot="1" x14ac:dyDescent="0.35">
      <c r="A10" s="168" t="s">
        <v>169</v>
      </c>
      <c r="B10" s="169">
        <v>8686</v>
      </c>
      <c r="C10" s="170">
        <v>15190</v>
      </c>
      <c r="D10" s="169">
        <v>5724</v>
      </c>
      <c r="E10" s="169">
        <v>17946</v>
      </c>
    </row>
    <row r="11" spans="1:5" ht="15" thickBot="1" x14ac:dyDescent="0.35">
      <c r="A11" s="168" t="s">
        <v>170</v>
      </c>
      <c r="B11" s="170">
        <v>6032</v>
      </c>
      <c r="C11" s="169">
        <v>10485</v>
      </c>
      <c r="D11" s="170">
        <v>3744</v>
      </c>
      <c r="E11" s="170">
        <v>19932</v>
      </c>
    </row>
    <row r="12" spans="1:5" ht="15" thickBot="1" x14ac:dyDescent="0.35">
      <c r="A12" s="168" t="s">
        <v>171</v>
      </c>
      <c r="B12" s="169">
        <v>10104</v>
      </c>
      <c r="C12" s="170">
        <v>14098</v>
      </c>
      <c r="D12" s="169">
        <v>4062</v>
      </c>
      <c r="E12" s="169">
        <v>9390</v>
      </c>
    </row>
    <row r="13" spans="1:5" ht="15" thickBot="1" x14ac:dyDescent="0.35">
      <c r="A13" s="168" t="s">
        <v>172</v>
      </c>
      <c r="B13" s="170">
        <v>16526</v>
      </c>
      <c r="C13" s="169">
        <v>22868</v>
      </c>
      <c r="D13" s="170">
        <v>14898</v>
      </c>
      <c r="E13" s="170">
        <v>11330</v>
      </c>
    </row>
    <row r="14" spans="1:5" ht="15" thickBot="1" x14ac:dyDescent="0.35">
      <c r="A14" s="168" t="s">
        <v>173</v>
      </c>
      <c r="B14" s="169">
        <v>36247</v>
      </c>
      <c r="C14" s="170">
        <v>20130</v>
      </c>
      <c r="D14" s="169">
        <v>23394</v>
      </c>
      <c r="E14" s="169">
        <v>8346</v>
      </c>
    </row>
    <row r="15" spans="1:5" ht="15" thickBot="1" x14ac:dyDescent="0.35">
      <c r="A15" s="168" t="s">
        <v>174</v>
      </c>
      <c r="B15" s="170">
        <v>30084</v>
      </c>
      <c r="C15" s="169">
        <v>34054</v>
      </c>
      <c r="D15" s="170">
        <v>8593</v>
      </c>
      <c r="E15" s="170">
        <v>6565</v>
      </c>
    </row>
    <row r="16" spans="1:5" ht="15" thickBot="1" x14ac:dyDescent="0.35">
      <c r="A16" s="168" t="s">
        <v>175</v>
      </c>
      <c r="B16" s="169">
        <v>34662</v>
      </c>
      <c r="C16" s="170">
        <v>30509</v>
      </c>
      <c r="D16" s="169">
        <v>7662</v>
      </c>
      <c r="E16" s="169">
        <v>9180</v>
      </c>
    </row>
    <row r="17" spans="1:5" ht="15" thickBot="1" x14ac:dyDescent="0.35">
      <c r="A17" s="168" t="s">
        <v>176</v>
      </c>
      <c r="B17" s="170">
        <v>19086</v>
      </c>
      <c r="C17" s="169">
        <v>16420</v>
      </c>
      <c r="D17" s="170">
        <v>7110</v>
      </c>
      <c r="E17" s="170">
        <v>10185</v>
      </c>
    </row>
    <row r="18" spans="1:5" ht="15" thickBot="1" x14ac:dyDescent="0.35">
      <c r="A18" s="168" t="s">
        <v>177</v>
      </c>
      <c r="B18" s="169">
        <v>31392</v>
      </c>
      <c r="C18" s="170">
        <v>23285</v>
      </c>
      <c r="D18" s="169">
        <v>11072</v>
      </c>
      <c r="E18" s="169">
        <v>30081</v>
      </c>
    </row>
    <row r="19" spans="1:5" ht="15" thickBot="1" x14ac:dyDescent="0.35">
      <c r="A19" s="168" t="s">
        <v>178</v>
      </c>
      <c r="B19" s="170">
        <v>26143</v>
      </c>
      <c r="C19" s="169">
        <v>46059</v>
      </c>
      <c r="D19" s="170">
        <v>19280</v>
      </c>
      <c r="E19" s="170">
        <v>30486</v>
      </c>
    </row>
    <row r="20" spans="1:5" ht="15" thickBot="1" x14ac:dyDescent="0.35">
      <c r="A20" s="168" t="s">
        <v>179</v>
      </c>
      <c r="B20" s="169">
        <v>32598</v>
      </c>
      <c r="C20" s="170">
        <v>25963</v>
      </c>
      <c r="D20" s="169">
        <v>30293</v>
      </c>
      <c r="E20" s="169">
        <v>24480</v>
      </c>
    </row>
    <row r="21" spans="1:5" ht="15" thickBot="1" x14ac:dyDescent="0.35">
      <c r="A21" s="168" t="s">
        <v>180</v>
      </c>
      <c r="B21" s="170">
        <v>46306</v>
      </c>
      <c r="C21" s="169">
        <v>35652</v>
      </c>
      <c r="D21" s="170">
        <v>33858</v>
      </c>
      <c r="E21" s="170">
        <v>29730</v>
      </c>
    </row>
    <row r="22" spans="1:5" ht="15" thickBot="1" x14ac:dyDescent="0.35">
      <c r="A22" s="168" t="s">
        <v>181</v>
      </c>
      <c r="B22" s="169">
        <v>17854</v>
      </c>
      <c r="C22" s="170">
        <v>76650</v>
      </c>
      <c r="D22" s="169">
        <v>62503</v>
      </c>
      <c r="E22" s="169">
        <v>27450</v>
      </c>
    </row>
    <row r="23" spans="1:5" ht="15" thickBot="1" x14ac:dyDescent="0.35">
      <c r="A23" s="168" t="s">
        <v>182</v>
      </c>
      <c r="B23" s="170">
        <v>17316</v>
      </c>
      <c r="C23" s="169">
        <v>75542</v>
      </c>
      <c r="D23" s="170">
        <v>24618</v>
      </c>
      <c r="E23" s="170">
        <v>14280</v>
      </c>
    </row>
    <row r="24" spans="1:5" ht="15" thickBot="1" x14ac:dyDescent="0.35">
      <c r="A24" s="168" t="s">
        <v>183</v>
      </c>
      <c r="B24" s="169">
        <v>20172</v>
      </c>
      <c r="C24" s="170">
        <v>36107</v>
      </c>
      <c r="D24" s="169">
        <v>33606</v>
      </c>
      <c r="E24" s="169">
        <v>27864</v>
      </c>
    </row>
    <row r="25" spans="1:5" ht="15" thickBot="1" x14ac:dyDescent="0.35">
      <c r="A25" s="168" t="s">
        <v>184</v>
      </c>
      <c r="B25" s="170">
        <v>20562</v>
      </c>
      <c r="C25" s="169">
        <v>53574</v>
      </c>
      <c r="D25" s="170">
        <v>25466</v>
      </c>
      <c r="E25" s="170">
        <v>48467</v>
      </c>
    </row>
    <row r="26" spans="1:5" ht="15" thickBot="1" x14ac:dyDescent="0.35">
      <c r="A26" s="168" t="s">
        <v>185</v>
      </c>
      <c r="B26" s="169">
        <v>23922</v>
      </c>
      <c r="C26" s="170">
        <v>80928</v>
      </c>
      <c r="D26" s="169">
        <v>14129</v>
      </c>
      <c r="E26" s="169">
        <v>59951</v>
      </c>
    </row>
    <row r="27" spans="1:5" ht="15" thickBot="1" x14ac:dyDescent="0.35">
      <c r="A27" s="168" t="s">
        <v>186</v>
      </c>
      <c r="B27" s="170">
        <v>20117</v>
      </c>
      <c r="C27" s="169">
        <v>77996</v>
      </c>
      <c r="D27" s="170">
        <v>15316</v>
      </c>
      <c r="E27" s="170">
        <v>71904</v>
      </c>
    </row>
    <row r="28" spans="1:5" ht="15" thickBot="1" x14ac:dyDescent="0.35">
      <c r="A28" s="168" t="s">
        <v>187</v>
      </c>
      <c r="B28" s="169">
        <v>38004</v>
      </c>
      <c r="C28" s="170">
        <v>98201</v>
      </c>
      <c r="D28" s="169">
        <v>16043</v>
      </c>
      <c r="E28" s="169">
        <v>66624</v>
      </c>
    </row>
    <row r="29" spans="1:5" ht="15" thickBot="1" x14ac:dyDescent="0.35">
      <c r="A29" s="168" t="s">
        <v>188</v>
      </c>
      <c r="B29" s="170">
        <v>47946</v>
      </c>
      <c r="C29" s="169">
        <v>99038</v>
      </c>
      <c r="D29" s="170">
        <v>8923</v>
      </c>
      <c r="E29" s="170">
        <v>53887</v>
      </c>
    </row>
    <row r="30" spans="1:5" ht="15" thickBot="1" x14ac:dyDescent="0.35">
      <c r="A30" s="168" t="s">
        <v>189</v>
      </c>
      <c r="B30" s="169">
        <v>40632</v>
      </c>
      <c r="C30" s="170">
        <v>75604</v>
      </c>
      <c r="D30" s="169">
        <v>11482</v>
      </c>
      <c r="E30" s="169">
        <v>56765</v>
      </c>
    </row>
    <row r="31" spans="1:5" ht="15" thickBot="1" x14ac:dyDescent="0.35">
      <c r="A31" s="168" t="s">
        <v>190</v>
      </c>
      <c r="B31" s="170">
        <v>43048</v>
      </c>
      <c r="C31" s="169">
        <v>42439</v>
      </c>
      <c r="D31" s="170">
        <v>14879</v>
      </c>
      <c r="E31" s="170">
        <v>25104</v>
      </c>
    </row>
    <row r="32" spans="1:5" ht="15" thickBot="1" x14ac:dyDescent="0.35">
      <c r="A32" s="168" t="s">
        <v>191</v>
      </c>
      <c r="B32" s="169">
        <v>40718</v>
      </c>
      <c r="C32" s="170">
        <v>34315</v>
      </c>
      <c r="D32" s="169">
        <v>18579</v>
      </c>
      <c r="E32" s="169">
        <v>30523</v>
      </c>
    </row>
    <row r="33" spans="1:5" ht="15" thickBot="1" x14ac:dyDescent="0.35">
      <c r="A33" s="168" t="s">
        <v>192</v>
      </c>
      <c r="B33" s="170">
        <v>24792</v>
      </c>
      <c r="C33" s="169">
        <v>37711</v>
      </c>
      <c r="D33" s="170">
        <v>22734</v>
      </c>
      <c r="E33" s="170">
        <v>30222</v>
      </c>
    </row>
    <row r="34" spans="1:5" ht="15" thickBot="1" x14ac:dyDescent="0.35">
      <c r="A34" s="168" t="s">
        <v>193</v>
      </c>
      <c r="B34" s="169">
        <v>37548</v>
      </c>
      <c r="C34" s="170">
        <v>42084</v>
      </c>
      <c r="D34" s="169">
        <v>17967</v>
      </c>
      <c r="E34" s="169">
        <v>13064</v>
      </c>
    </row>
    <row r="35" spans="1:5" ht="15" thickBot="1" x14ac:dyDescent="0.35">
      <c r="A35" s="168" t="s">
        <v>194</v>
      </c>
      <c r="B35" s="170">
        <v>43706</v>
      </c>
      <c r="C35" s="169">
        <v>55930</v>
      </c>
      <c r="D35" s="170">
        <v>22848</v>
      </c>
      <c r="E35" s="170">
        <v>23180</v>
      </c>
    </row>
    <row r="36" spans="1:5" ht="15" thickBot="1" x14ac:dyDescent="0.35">
      <c r="A36" s="168" t="s">
        <v>195</v>
      </c>
      <c r="B36" s="169">
        <v>41152</v>
      </c>
      <c r="C36" s="170">
        <v>62687</v>
      </c>
      <c r="D36" s="169">
        <v>27423</v>
      </c>
      <c r="E36" s="169">
        <v>20405</v>
      </c>
    </row>
    <row r="37" spans="1:5" ht="15" thickBot="1" x14ac:dyDescent="0.35">
      <c r="A37" s="168" t="s">
        <v>196</v>
      </c>
      <c r="B37" s="170">
        <v>39293</v>
      </c>
      <c r="C37" s="169">
        <v>72712</v>
      </c>
      <c r="D37" s="170">
        <v>31944</v>
      </c>
      <c r="E37" s="170">
        <v>17137</v>
      </c>
    </row>
    <row r="38" spans="1:5" ht="15" thickBot="1" x14ac:dyDescent="0.35">
      <c r="A38" s="168" t="s">
        <v>197</v>
      </c>
      <c r="B38" s="169">
        <v>40686</v>
      </c>
      <c r="C38" s="170">
        <v>76394</v>
      </c>
      <c r="D38" s="169">
        <v>30190</v>
      </c>
      <c r="E38" s="169">
        <v>32544</v>
      </c>
    </row>
    <row r="39" spans="1:5" ht="15" thickBot="1" x14ac:dyDescent="0.35">
      <c r="A39" s="168" t="s">
        <v>198</v>
      </c>
      <c r="B39" s="170">
        <v>26737</v>
      </c>
      <c r="C39" s="169">
        <v>61264</v>
      </c>
      <c r="D39" s="170">
        <v>55768</v>
      </c>
      <c r="E39" s="170">
        <v>56283</v>
      </c>
    </row>
    <row r="40" spans="1:5" ht="15" thickBot="1" x14ac:dyDescent="0.35">
      <c r="A40" s="168" t="s">
        <v>199</v>
      </c>
      <c r="B40" s="169">
        <v>25520</v>
      </c>
      <c r="C40" s="170">
        <v>48046</v>
      </c>
      <c r="D40" s="169">
        <v>11146</v>
      </c>
      <c r="E40" s="169">
        <v>30678</v>
      </c>
    </row>
    <row r="41" spans="1:5" ht="15" thickBot="1" x14ac:dyDescent="0.35">
      <c r="A41" s="168" t="s">
        <v>200</v>
      </c>
      <c r="B41" s="170">
        <v>35474</v>
      </c>
      <c r="C41" s="169">
        <v>37042</v>
      </c>
      <c r="D41" s="170">
        <v>14372</v>
      </c>
      <c r="E41" s="170">
        <v>13072</v>
      </c>
    </row>
    <row r="42" spans="1:5" ht="15" thickBot="1" x14ac:dyDescent="0.35">
      <c r="A42" s="168" t="s">
        <v>201</v>
      </c>
      <c r="B42" s="169">
        <v>24791</v>
      </c>
      <c r="C42" s="170">
        <v>32759</v>
      </c>
      <c r="D42" s="169">
        <v>14265</v>
      </c>
      <c r="E42" s="169">
        <v>8620</v>
      </c>
    </row>
    <row r="43" spans="1:5" ht="15" thickBot="1" x14ac:dyDescent="0.35">
      <c r="A43" s="168" t="s">
        <v>202</v>
      </c>
      <c r="B43" s="170">
        <v>44123</v>
      </c>
      <c r="C43" s="169">
        <v>32146</v>
      </c>
      <c r="D43" s="170">
        <v>26837</v>
      </c>
      <c r="E43" s="170">
        <v>13168</v>
      </c>
    </row>
    <row r="44" spans="1:5" ht="15" thickBot="1" x14ac:dyDescent="0.35">
      <c r="A44" s="168" t="s">
        <v>203</v>
      </c>
      <c r="B44" s="169">
        <v>49097</v>
      </c>
      <c r="C44" s="170">
        <v>25377</v>
      </c>
      <c r="D44" s="169">
        <v>40040</v>
      </c>
      <c r="E44" s="169">
        <v>18558</v>
      </c>
    </row>
    <row r="45" spans="1:5" ht="15" thickBot="1" x14ac:dyDescent="0.35">
      <c r="A45" s="168" t="s">
        <v>204</v>
      </c>
      <c r="B45" s="170">
        <v>65900</v>
      </c>
      <c r="C45" s="169">
        <v>22158</v>
      </c>
      <c r="D45" s="170">
        <v>16205</v>
      </c>
      <c r="E45" s="170">
        <v>30833</v>
      </c>
    </row>
    <row r="46" spans="1:5" ht="15" thickBot="1" x14ac:dyDescent="0.35">
      <c r="A46" s="168" t="s">
        <v>205</v>
      </c>
      <c r="B46" s="169">
        <v>107241</v>
      </c>
      <c r="C46" s="170">
        <v>25809</v>
      </c>
      <c r="D46" s="169">
        <v>6692</v>
      </c>
      <c r="E46" s="169">
        <v>35256</v>
      </c>
    </row>
    <row r="47" spans="1:5" ht="15" thickBot="1" x14ac:dyDescent="0.35">
      <c r="A47" s="168" t="s">
        <v>206</v>
      </c>
      <c r="B47" s="170">
        <v>70055</v>
      </c>
      <c r="C47" s="169">
        <v>24908</v>
      </c>
      <c r="D47" s="170">
        <v>12195</v>
      </c>
      <c r="E47" s="170">
        <v>21046</v>
      </c>
    </row>
    <row r="48" spans="1:5" ht="15" thickBot="1" x14ac:dyDescent="0.35">
      <c r="A48" s="168" t="s">
        <v>207</v>
      </c>
      <c r="B48" s="169">
        <v>112174</v>
      </c>
      <c r="C48" s="170">
        <v>22220</v>
      </c>
      <c r="D48" s="169">
        <v>18030</v>
      </c>
      <c r="E48" s="169">
        <v>16629</v>
      </c>
    </row>
    <row r="49" spans="1:5" ht="15" thickBot="1" x14ac:dyDescent="0.35">
      <c r="A49" s="168" t="s">
        <v>208</v>
      </c>
      <c r="B49" s="170">
        <v>134874</v>
      </c>
      <c r="C49" s="169">
        <v>18146</v>
      </c>
      <c r="D49" s="170">
        <v>23000</v>
      </c>
      <c r="E49" s="170">
        <v>30362</v>
      </c>
    </row>
    <row r="50" spans="1:5" ht="15" thickBot="1" x14ac:dyDescent="0.35">
      <c r="A50" s="168" t="s">
        <v>209</v>
      </c>
      <c r="B50" s="169">
        <v>56939</v>
      </c>
      <c r="C50" s="170">
        <v>16763</v>
      </c>
      <c r="D50" s="169">
        <v>26642</v>
      </c>
      <c r="E50" s="169">
        <v>33151</v>
      </c>
    </row>
    <row r="51" spans="1:5" ht="15" thickBot="1" x14ac:dyDescent="0.35">
      <c r="A51" s="168" t="s">
        <v>210</v>
      </c>
      <c r="B51" s="170">
        <v>15709</v>
      </c>
      <c r="C51" s="169">
        <v>10131</v>
      </c>
      <c r="D51" s="170">
        <v>29068</v>
      </c>
      <c r="E51" s="170">
        <v>32187</v>
      </c>
    </row>
    <row r="52" spans="1:5" ht="15" thickBot="1" x14ac:dyDescent="0.35">
      <c r="A52" s="168" t="s">
        <v>211</v>
      </c>
      <c r="B52" s="169">
        <v>43468</v>
      </c>
      <c r="D52" s="169">
        <v>27787</v>
      </c>
      <c r="E52" s="169">
        <v>23203</v>
      </c>
    </row>
    <row r="53" spans="1:5" ht="15" thickBot="1" x14ac:dyDescent="0.35">
      <c r="A53" s="168" t="s">
        <v>212</v>
      </c>
      <c r="B53" s="170">
        <v>43826</v>
      </c>
      <c r="D53" s="170">
        <v>17005</v>
      </c>
      <c r="E53" s="170">
        <v>20586</v>
      </c>
    </row>
    <row r="54" spans="1:5" ht="15" thickBot="1" x14ac:dyDescent="0.35">
      <c r="A54" s="168" t="s">
        <v>213</v>
      </c>
      <c r="B54" s="169">
        <v>20828</v>
      </c>
      <c r="D54" s="169">
        <v>6539</v>
      </c>
      <c r="E54" s="169">
        <v>12087</v>
      </c>
    </row>
    <row r="55" spans="1:5" ht="15" thickBot="1" x14ac:dyDescent="0.35">
      <c r="A55" s="168" t="s">
        <v>214</v>
      </c>
      <c r="B55" s="170">
        <v>17402</v>
      </c>
      <c r="D55" s="170">
        <v>28895</v>
      </c>
      <c r="E55" s="170">
        <v>12268</v>
      </c>
    </row>
    <row r="56" spans="1:5" ht="15" thickBot="1" x14ac:dyDescent="0.35">
      <c r="A56" s="168" t="s">
        <v>215</v>
      </c>
      <c r="B56" s="169">
        <v>4785</v>
      </c>
      <c r="D56" s="169">
        <v>17189</v>
      </c>
      <c r="E56" s="169">
        <v>16610</v>
      </c>
    </row>
    <row r="57" spans="1:5" ht="15" thickBot="1" x14ac:dyDescent="0.35">
      <c r="A57" s="168" t="s">
        <v>216</v>
      </c>
      <c r="B57" s="171"/>
      <c r="C57" s="171"/>
      <c r="D57" s="170">
        <v>19651</v>
      </c>
    </row>
    <row r="58" spans="1:5" ht="15" thickBot="1" x14ac:dyDescent="0.35">
      <c r="A58" s="168" t="s">
        <v>217</v>
      </c>
      <c r="D58" s="169">
        <v>7795</v>
      </c>
    </row>
    <row r="59" spans="1:5" ht="15" thickBot="1" x14ac:dyDescent="0.35">
      <c r="A59" s="168" t="s">
        <v>218</v>
      </c>
      <c r="D59" s="170">
        <v>9351</v>
      </c>
    </row>
    <row r="60" spans="1:5" ht="15" thickBot="1" x14ac:dyDescent="0.35">
      <c r="A60" s="168" t="s">
        <v>219</v>
      </c>
      <c r="D60" s="169">
        <v>1436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5" sqref="D15"/>
    </sheetView>
  </sheetViews>
  <sheetFormatPr defaultRowHeight="14.4" x14ac:dyDescent="0.3"/>
  <cols>
    <col min="1" max="1" width="16.44140625" style="1" customWidth="1"/>
    <col min="2" max="2" width="32.6640625" style="1" customWidth="1"/>
    <col min="3" max="3" width="39" style="1" customWidth="1"/>
    <col min="4" max="4" width="74.109375" customWidth="1"/>
    <col min="5" max="5" width="24.33203125" customWidth="1"/>
    <col min="6" max="6" width="30.33203125" customWidth="1"/>
  </cols>
  <sheetData>
    <row r="1" spans="1:4" ht="15" thickBot="1" x14ac:dyDescent="0.35">
      <c r="A1" s="187" t="s">
        <v>106</v>
      </c>
      <c r="B1" s="187"/>
      <c r="C1" s="187"/>
    </row>
    <row r="2" spans="1:4" ht="15.6" thickTop="1" thickBot="1" x14ac:dyDescent="0.35">
      <c r="A2" s="188" t="s">
        <v>24</v>
      </c>
      <c r="B2" s="189"/>
      <c r="C2" s="190"/>
      <c r="D2" s="8"/>
    </row>
    <row r="3" spans="1:4" ht="15.6" thickTop="1" thickBot="1" x14ac:dyDescent="0.35">
      <c r="A3" s="19"/>
      <c r="B3" s="20" t="s">
        <v>25</v>
      </c>
      <c r="C3" s="21" t="s">
        <v>26</v>
      </c>
    </row>
    <row r="4" spans="1:4" ht="84" thickTop="1" thickBot="1" x14ac:dyDescent="0.35">
      <c r="A4" s="22" t="s">
        <v>89</v>
      </c>
      <c r="B4" s="23"/>
      <c r="C4" s="24" t="s">
        <v>46</v>
      </c>
    </row>
    <row r="5" spans="1:4" ht="69.599999999999994" thickBot="1" x14ac:dyDescent="0.35">
      <c r="A5" s="130" t="s">
        <v>90</v>
      </c>
      <c r="B5" s="155" t="s">
        <v>47</v>
      </c>
      <c r="C5" s="25"/>
    </row>
    <row r="6" spans="1:4" ht="55.2" x14ac:dyDescent="0.3">
      <c r="A6" s="195" t="s">
        <v>91</v>
      </c>
      <c r="B6" s="26" t="s">
        <v>38</v>
      </c>
      <c r="C6" s="28"/>
    </row>
    <row r="7" spans="1:4" ht="27.6" x14ac:dyDescent="0.3">
      <c r="A7" s="196"/>
      <c r="B7" s="27" t="s">
        <v>39</v>
      </c>
      <c r="C7" s="29"/>
    </row>
    <row r="8" spans="1:4" ht="27.6" x14ac:dyDescent="0.3">
      <c r="A8" s="196"/>
      <c r="B8" s="27" t="s">
        <v>40</v>
      </c>
      <c r="C8" s="29"/>
    </row>
    <row r="9" spans="1:4" ht="27.6" x14ac:dyDescent="0.3">
      <c r="A9" s="196"/>
      <c r="B9" s="27" t="s">
        <v>41</v>
      </c>
      <c r="C9" s="29"/>
    </row>
    <row r="10" spans="1:4" ht="43.8" thickBot="1" x14ac:dyDescent="0.35">
      <c r="A10" s="197"/>
      <c r="B10" s="112" t="s">
        <v>44</v>
      </c>
      <c r="C10" s="30"/>
    </row>
    <row r="11" spans="1:4" ht="15" thickTop="1" x14ac:dyDescent="0.3">
      <c r="A11" s="198" t="s">
        <v>42</v>
      </c>
      <c r="B11" s="199"/>
      <c r="C11" s="200"/>
    </row>
    <row r="12" spans="1:4" x14ac:dyDescent="0.3">
      <c r="A12" s="201" t="s">
        <v>43</v>
      </c>
      <c r="B12" s="202"/>
      <c r="C12" s="203"/>
    </row>
    <row r="13" spans="1:4" ht="30" customHeight="1" x14ac:dyDescent="0.3">
      <c r="A13" s="210" t="s">
        <v>45</v>
      </c>
      <c r="B13" s="211"/>
      <c r="C13" s="212"/>
    </row>
    <row r="14" spans="1:4" ht="15" thickBot="1" x14ac:dyDescent="0.35">
      <c r="A14" s="204" t="s">
        <v>48</v>
      </c>
      <c r="B14" s="205"/>
      <c r="C14" s="206"/>
    </row>
    <row r="15" spans="1:4" ht="15.6" thickTop="1" thickBot="1" x14ac:dyDescent="0.35">
      <c r="A15" s="207" t="s">
        <v>88</v>
      </c>
      <c r="B15" s="208"/>
      <c r="C15" s="209"/>
    </row>
    <row r="16" spans="1:4" ht="15" thickTop="1" x14ac:dyDescent="0.3"/>
    <row r="22" spans="4:6" ht="15" thickBot="1" x14ac:dyDescent="0.35">
      <c r="D22" s="191" t="s">
        <v>27</v>
      </c>
      <c r="E22" s="191"/>
      <c r="F22" s="191"/>
    </row>
    <row r="23" spans="4:6" ht="16.8" thickTop="1" thickBot="1" x14ac:dyDescent="0.35">
      <c r="D23" s="192" t="s">
        <v>28</v>
      </c>
      <c r="E23" s="193"/>
      <c r="F23" s="194"/>
    </row>
    <row r="24" spans="4:6" ht="16.8" thickTop="1" thickBot="1" x14ac:dyDescent="0.35">
      <c r="D24" s="9"/>
      <c r="E24" s="10" t="s">
        <v>29</v>
      </c>
      <c r="F24" s="11" t="s">
        <v>30</v>
      </c>
    </row>
    <row r="25" spans="4:6" ht="79.2" thickTop="1" thickBot="1" x14ac:dyDescent="0.35">
      <c r="D25" s="12" t="s">
        <v>31</v>
      </c>
      <c r="E25" s="13" t="s">
        <v>32</v>
      </c>
      <c r="F25" s="14" t="s">
        <v>33</v>
      </c>
    </row>
    <row r="26" spans="4:6" ht="78.599999999999994" thickBot="1" x14ac:dyDescent="0.35">
      <c r="D26" s="15" t="s">
        <v>34</v>
      </c>
      <c r="E26" s="16" t="s">
        <v>35</v>
      </c>
      <c r="F26" s="17" t="s">
        <v>36</v>
      </c>
    </row>
    <row r="27" spans="4:6" ht="15" thickTop="1" x14ac:dyDescent="0.3">
      <c r="D27" s="18" t="s">
        <v>37</v>
      </c>
    </row>
  </sheetData>
  <mergeCells count="10">
    <mergeCell ref="A1:C1"/>
    <mergeCell ref="A2:C2"/>
    <mergeCell ref="D22:F22"/>
    <mergeCell ref="D23:F23"/>
    <mergeCell ref="A6:A10"/>
    <mergeCell ref="A11:C11"/>
    <mergeCell ref="A12:C12"/>
    <mergeCell ref="A14:C14"/>
    <mergeCell ref="A15:C15"/>
    <mergeCell ref="A13:C13"/>
  </mergeCells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RowHeight="14.4" x14ac:dyDescent="0.3"/>
  <cols>
    <col min="1" max="1" width="20.44140625" style="4" customWidth="1"/>
    <col min="2" max="2" width="6.6640625" style="4" customWidth="1"/>
    <col min="3" max="3" width="10.109375" style="5" bestFit="1" customWidth="1"/>
    <col min="4" max="4" width="12" style="5" bestFit="1" customWidth="1"/>
    <col min="5" max="5" width="51" style="4" customWidth="1"/>
    <col min="6" max="6" width="9.109375" style="3"/>
  </cols>
  <sheetData>
    <row r="1" spans="1:5" ht="47.25" customHeight="1" thickBot="1" x14ac:dyDescent="0.35">
      <c r="A1" s="213" t="s">
        <v>159</v>
      </c>
      <c r="B1" s="213"/>
      <c r="C1" s="213"/>
      <c r="D1" s="213"/>
      <c r="E1" s="213"/>
    </row>
    <row r="2" spans="1:5" ht="15.6" thickTop="1" thickBot="1" x14ac:dyDescent="0.35">
      <c r="A2" s="151" t="s">
        <v>13</v>
      </c>
      <c r="B2" s="152" t="s">
        <v>9</v>
      </c>
      <c r="C2" s="153" t="s">
        <v>10</v>
      </c>
      <c r="D2" s="153" t="s">
        <v>11</v>
      </c>
      <c r="E2" s="154" t="s">
        <v>12</v>
      </c>
    </row>
    <row r="3" spans="1:5" ht="43.8" thickTop="1" x14ac:dyDescent="0.3">
      <c r="A3" s="147" t="s">
        <v>14</v>
      </c>
      <c r="B3" s="148" t="s">
        <v>1</v>
      </c>
      <c r="C3" s="149">
        <v>60.5259</v>
      </c>
      <c r="D3" s="149">
        <v>-151.20647</v>
      </c>
      <c r="E3" s="150" t="s">
        <v>19</v>
      </c>
    </row>
    <row r="4" spans="1:5" ht="28.8" x14ac:dyDescent="0.3">
      <c r="A4" s="142" t="s">
        <v>16</v>
      </c>
      <c r="B4" s="7" t="s">
        <v>3</v>
      </c>
      <c r="C4" s="6">
        <v>60.5518</v>
      </c>
      <c r="D4" s="6">
        <v>-151.244</v>
      </c>
      <c r="E4" s="141" t="s">
        <v>20</v>
      </c>
    </row>
    <row r="5" spans="1:5" ht="28.8" x14ac:dyDescent="0.3">
      <c r="A5" s="142" t="s">
        <v>15</v>
      </c>
      <c r="B5" s="7" t="s">
        <v>3</v>
      </c>
      <c r="C5" s="6">
        <v>60.5366</v>
      </c>
      <c r="D5" s="6">
        <v>-151.25399999999999</v>
      </c>
      <c r="E5" s="141" t="s">
        <v>21</v>
      </c>
    </row>
    <row r="6" spans="1:5" ht="57.6" x14ac:dyDescent="0.3">
      <c r="A6" s="142" t="s">
        <v>17</v>
      </c>
      <c r="B6" s="7" t="s">
        <v>6</v>
      </c>
      <c r="C6" s="6">
        <v>60.549779999999998</v>
      </c>
      <c r="D6" s="6">
        <v>-151.26804000000001</v>
      </c>
      <c r="E6" s="141" t="s">
        <v>22</v>
      </c>
    </row>
    <row r="7" spans="1:5" ht="58.2" thickBot="1" x14ac:dyDescent="0.35">
      <c r="A7" s="143" t="s">
        <v>18</v>
      </c>
      <c r="B7" s="144" t="s">
        <v>5</v>
      </c>
      <c r="C7" s="145">
        <v>60.543320000000001</v>
      </c>
      <c r="D7" s="145">
        <v>-151.26532</v>
      </c>
      <c r="E7" s="146" t="s">
        <v>23</v>
      </c>
    </row>
    <row r="8" spans="1:5" ht="15" thickTop="1" x14ac:dyDescent="0.3"/>
  </sheetData>
  <mergeCells count="1">
    <mergeCell ref="A1:E1"/>
  </mergeCells>
  <printOptions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J9" sqref="J9"/>
    </sheetView>
  </sheetViews>
  <sheetFormatPr defaultRowHeight="14.4" x14ac:dyDescent="0.3"/>
  <cols>
    <col min="1" max="1" width="29.33203125" bestFit="1" customWidth="1"/>
    <col min="2" max="2" width="11" customWidth="1"/>
    <col min="3" max="3" width="10.6640625" bestFit="1" customWidth="1"/>
    <col min="4" max="4" width="9.88671875" customWidth="1"/>
    <col min="5" max="5" width="11.109375" customWidth="1"/>
    <col min="6" max="7" width="10" customWidth="1"/>
    <col min="8" max="8" width="10.6640625" customWidth="1"/>
    <col min="9" max="9" width="11.44140625" customWidth="1"/>
    <col min="10" max="10" width="10" customWidth="1"/>
    <col min="11" max="11" width="11.44140625" customWidth="1"/>
    <col min="13" max="13" width="15.6640625" bestFit="1" customWidth="1"/>
    <col min="14" max="14" width="5.33203125" bestFit="1" customWidth="1"/>
    <col min="15" max="15" width="7.44140625" bestFit="1" customWidth="1"/>
    <col min="16" max="16" width="5.33203125" bestFit="1" customWidth="1"/>
    <col min="17" max="17" width="7.44140625" bestFit="1" customWidth="1"/>
    <col min="18" max="18" width="5.33203125" bestFit="1" customWidth="1"/>
    <col min="19" max="19" width="7.44140625" bestFit="1" customWidth="1"/>
    <col min="20" max="20" width="9.88671875" bestFit="1" customWidth="1"/>
    <col min="21" max="21" width="8.6640625" bestFit="1" customWidth="1"/>
    <col min="22" max="22" width="12.6640625" bestFit="1" customWidth="1"/>
  </cols>
  <sheetData>
    <row r="1" spans="1:15" x14ac:dyDescent="0.3">
      <c r="A1" s="175" t="s">
        <v>134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O1" t="s">
        <v>108</v>
      </c>
    </row>
    <row r="2" spans="1:15" ht="15" thickBot="1" x14ac:dyDescent="0.35"/>
    <row r="3" spans="1:15" ht="15.6" thickTop="1" thickBot="1" x14ac:dyDescent="0.35">
      <c r="A3" s="226" t="s">
        <v>107</v>
      </c>
      <c r="B3" s="227"/>
      <c r="C3" s="227"/>
      <c r="D3" s="227"/>
      <c r="E3" s="227"/>
      <c r="F3" s="227"/>
      <c r="G3" s="227"/>
      <c r="H3" s="227"/>
      <c r="I3" s="227"/>
      <c r="J3" s="227"/>
      <c r="K3" s="228"/>
    </row>
    <row r="4" spans="1:15" ht="45" customHeight="1" thickTop="1" x14ac:dyDescent="0.3">
      <c r="A4" s="35"/>
      <c r="B4" s="229" t="s">
        <v>52</v>
      </c>
      <c r="C4" s="230"/>
      <c r="D4" s="229" t="s">
        <v>53</v>
      </c>
      <c r="E4" s="230"/>
      <c r="F4" s="231" t="s">
        <v>59</v>
      </c>
      <c r="G4" s="232"/>
      <c r="H4" s="229" t="s">
        <v>54</v>
      </c>
      <c r="I4" s="230"/>
      <c r="J4" s="229" t="s">
        <v>55</v>
      </c>
      <c r="K4" s="233"/>
    </row>
    <row r="5" spans="1:15" ht="16.2" x14ac:dyDescent="0.3">
      <c r="A5" s="81" t="s">
        <v>0</v>
      </c>
      <c r="B5" s="82" t="s">
        <v>86</v>
      </c>
      <c r="C5" s="83" t="s">
        <v>87</v>
      </c>
      <c r="D5" s="82" t="s">
        <v>86</v>
      </c>
      <c r="E5" s="83" t="s">
        <v>87</v>
      </c>
      <c r="F5" s="82" t="s">
        <v>86</v>
      </c>
      <c r="G5" s="83" t="s">
        <v>87</v>
      </c>
      <c r="H5" s="82" t="s">
        <v>86</v>
      </c>
      <c r="I5" s="83" t="s">
        <v>87</v>
      </c>
      <c r="J5" s="82" t="s">
        <v>86</v>
      </c>
      <c r="K5" s="84" t="s">
        <v>87</v>
      </c>
    </row>
    <row r="6" spans="1:15" x14ac:dyDescent="0.3">
      <c r="A6" s="156">
        <v>43977</v>
      </c>
      <c r="B6" s="114" t="s">
        <v>114</v>
      </c>
      <c r="C6" s="113" t="s">
        <v>127</v>
      </c>
      <c r="D6" s="114">
        <v>2</v>
      </c>
      <c r="E6" s="115" t="s">
        <v>124</v>
      </c>
      <c r="F6" s="113">
        <v>1</v>
      </c>
      <c r="G6" s="113">
        <v>3</v>
      </c>
      <c r="H6" s="114" t="s">
        <v>8</v>
      </c>
      <c r="I6" s="115">
        <v>1</v>
      </c>
      <c r="J6" s="114" t="s">
        <v>8</v>
      </c>
      <c r="K6" s="116">
        <v>1</v>
      </c>
    </row>
    <row r="7" spans="1:15" x14ac:dyDescent="0.3">
      <c r="A7" s="87">
        <v>43986</v>
      </c>
      <c r="B7" s="117">
        <v>50</v>
      </c>
      <c r="C7" s="157">
        <v>69</v>
      </c>
      <c r="D7" s="117" t="s">
        <v>109</v>
      </c>
      <c r="E7" s="38" t="s">
        <v>121</v>
      </c>
      <c r="F7" s="158">
        <v>6</v>
      </c>
      <c r="G7" s="157">
        <v>38</v>
      </c>
      <c r="H7" s="117">
        <v>10</v>
      </c>
      <c r="I7" s="118">
        <v>12</v>
      </c>
      <c r="J7" s="117">
        <v>4</v>
      </c>
      <c r="K7" s="119">
        <v>9.3000000000000007</v>
      </c>
    </row>
    <row r="8" spans="1:15" x14ac:dyDescent="0.3">
      <c r="A8" s="87">
        <v>43991</v>
      </c>
      <c r="B8" s="117" t="s">
        <v>115</v>
      </c>
      <c r="C8" s="158" t="s">
        <v>128</v>
      </c>
      <c r="D8" s="117">
        <v>8</v>
      </c>
      <c r="E8" s="118">
        <v>7.7</v>
      </c>
      <c r="F8" s="158">
        <v>2</v>
      </c>
      <c r="G8" s="157">
        <v>32</v>
      </c>
      <c r="H8" s="117">
        <v>3</v>
      </c>
      <c r="I8" s="118">
        <v>9.3000000000000007</v>
      </c>
      <c r="J8" s="117" t="s">
        <v>8</v>
      </c>
      <c r="K8" s="119">
        <v>12</v>
      </c>
    </row>
    <row r="9" spans="1:15" x14ac:dyDescent="0.3">
      <c r="A9" s="87">
        <v>44000</v>
      </c>
      <c r="B9" s="117">
        <v>38</v>
      </c>
      <c r="C9" s="157">
        <v>46</v>
      </c>
      <c r="D9" s="117" t="s">
        <v>110</v>
      </c>
      <c r="E9" s="38" t="s">
        <v>122</v>
      </c>
      <c r="F9" s="158">
        <v>1</v>
      </c>
      <c r="G9" s="158">
        <v>15</v>
      </c>
      <c r="H9" s="117">
        <v>4</v>
      </c>
      <c r="I9" s="38">
        <v>38</v>
      </c>
      <c r="J9" s="117">
        <v>13</v>
      </c>
      <c r="K9" s="119">
        <v>31</v>
      </c>
    </row>
    <row r="10" spans="1:15" x14ac:dyDescent="0.3">
      <c r="A10" s="87">
        <v>44005</v>
      </c>
      <c r="B10" s="117" t="s">
        <v>116</v>
      </c>
      <c r="C10" s="157" t="s">
        <v>129</v>
      </c>
      <c r="D10" s="117">
        <v>18</v>
      </c>
      <c r="E10" s="118">
        <v>14</v>
      </c>
      <c r="F10" s="158">
        <v>2</v>
      </c>
      <c r="G10" s="158">
        <v>17</v>
      </c>
      <c r="H10" s="117">
        <v>13</v>
      </c>
      <c r="I10" s="38">
        <v>62</v>
      </c>
      <c r="J10" s="117">
        <v>14</v>
      </c>
      <c r="K10" s="119">
        <v>28</v>
      </c>
    </row>
    <row r="11" spans="1:15" x14ac:dyDescent="0.3">
      <c r="A11" s="87">
        <v>44011</v>
      </c>
      <c r="B11" s="117">
        <v>38</v>
      </c>
      <c r="C11" s="158">
        <v>5.7</v>
      </c>
      <c r="D11" s="117" t="s">
        <v>111</v>
      </c>
      <c r="E11" s="118" t="s">
        <v>123</v>
      </c>
      <c r="F11" s="158">
        <v>1</v>
      </c>
      <c r="G11" s="158">
        <v>3.3</v>
      </c>
      <c r="H11" s="117">
        <v>16</v>
      </c>
      <c r="I11" s="38">
        <v>310</v>
      </c>
      <c r="J11" s="117" t="s">
        <v>8</v>
      </c>
      <c r="K11" s="119">
        <v>3.3</v>
      </c>
    </row>
    <row r="12" spans="1:15" ht="15" thickBot="1" x14ac:dyDescent="0.35">
      <c r="A12" s="87">
        <v>44019</v>
      </c>
      <c r="B12" s="117" t="s">
        <v>117</v>
      </c>
      <c r="C12" s="158" t="s">
        <v>130</v>
      </c>
      <c r="D12" s="117">
        <v>4</v>
      </c>
      <c r="E12" s="118">
        <v>3.3</v>
      </c>
      <c r="F12" s="158">
        <v>3</v>
      </c>
      <c r="G12" s="158">
        <v>22</v>
      </c>
      <c r="H12" s="117">
        <v>18</v>
      </c>
      <c r="I12" s="38">
        <v>84</v>
      </c>
      <c r="J12" s="117">
        <v>22</v>
      </c>
      <c r="K12" s="39">
        <v>50</v>
      </c>
    </row>
    <row r="13" spans="1:15" ht="15.6" thickTop="1" thickBot="1" x14ac:dyDescent="0.35">
      <c r="A13" s="85">
        <v>44022</v>
      </c>
      <c r="B13" s="216" t="s">
        <v>62</v>
      </c>
      <c r="C13" s="217"/>
      <c r="D13" s="217"/>
      <c r="E13" s="217"/>
      <c r="F13" s="217"/>
      <c r="G13" s="217"/>
      <c r="H13" s="217"/>
      <c r="I13" s="217"/>
      <c r="J13" s="217"/>
      <c r="K13" s="218"/>
    </row>
    <row r="14" spans="1:15" ht="15" thickTop="1" x14ac:dyDescent="0.3">
      <c r="A14" s="156">
        <v>44025</v>
      </c>
      <c r="B14" s="117">
        <v>178</v>
      </c>
      <c r="C14" s="159">
        <v>600</v>
      </c>
      <c r="D14" s="117" t="s">
        <v>112</v>
      </c>
      <c r="E14" s="118" t="s">
        <v>125</v>
      </c>
      <c r="F14" s="158">
        <v>2</v>
      </c>
      <c r="G14" s="158">
        <v>15</v>
      </c>
      <c r="H14" s="117">
        <v>1</v>
      </c>
      <c r="I14" s="118">
        <v>17</v>
      </c>
      <c r="J14" s="117">
        <v>1</v>
      </c>
      <c r="K14" s="119">
        <v>15</v>
      </c>
    </row>
    <row r="15" spans="1:15" x14ac:dyDescent="0.3">
      <c r="A15" s="87">
        <v>44032</v>
      </c>
      <c r="B15" s="117" t="s">
        <v>118</v>
      </c>
      <c r="C15" s="157" t="s">
        <v>131</v>
      </c>
      <c r="D15" s="117">
        <v>6</v>
      </c>
      <c r="E15" s="118">
        <v>31</v>
      </c>
      <c r="F15" s="158">
        <v>1</v>
      </c>
      <c r="G15" s="157">
        <v>46</v>
      </c>
      <c r="H15" s="117">
        <v>32</v>
      </c>
      <c r="I15" s="38">
        <v>280</v>
      </c>
      <c r="J15" s="117">
        <v>24</v>
      </c>
      <c r="K15" s="39">
        <v>40</v>
      </c>
    </row>
    <row r="16" spans="1:15" ht="15" thickBot="1" x14ac:dyDescent="0.35">
      <c r="A16" s="87">
        <v>44039</v>
      </c>
      <c r="B16" s="117">
        <v>4</v>
      </c>
      <c r="C16" s="158">
        <v>8.6</v>
      </c>
      <c r="D16" s="117" t="s">
        <v>60</v>
      </c>
      <c r="E16" s="118" t="s">
        <v>114</v>
      </c>
      <c r="F16" s="158" t="s">
        <v>8</v>
      </c>
      <c r="G16" s="158">
        <v>1</v>
      </c>
      <c r="H16" s="117">
        <v>6</v>
      </c>
      <c r="I16" s="38">
        <v>52</v>
      </c>
      <c r="J16" s="117">
        <v>3</v>
      </c>
      <c r="K16" s="119">
        <v>10</v>
      </c>
    </row>
    <row r="17" spans="1:11" ht="15.6" thickTop="1" thickBot="1" x14ac:dyDescent="0.35">
      <c r="A17" s="85">
        <v>44043</v>
      </c>
      <c r="B17" s="216" t="s">
        <v>63</v>
      </c>
      <c r="C17" s="217"/>
      <c r="D17" s="217"/>
      <c r="E17" s="217"/>
      <c r="F17" s="217"/>
      <c r="G17" s="217"/>
      <c r="H17" s="217"/>
      <c r="I17" s="217"/>
      <c r="J17" s="217"/>
      <c r="K17" s="218"/>
    </row>
    <row r="18" spans="1:11" ht="15" thickTop="1" x14ac:dyDescent="0.3">
      <c r="A18" s="87">
        <v>44048</v>
      </c>
      <c r="B18" s="36" t="s">
        <v>119</v>
      </c>
      <c r="C18" s="157" t="s">
        <v>132</v>
      </c>
      <c r="D18" s="117">
        <v>38</v>
      </c>
      <c r="E18" s="118">
        <v>31</v>
      </c>
      <c r="F18" s="158">
        <v>2</v>
      </c>
      <c r="G18" s="158">
        <v>6.7</v>
      </c>
      <c r="H18" s="117">
        <v>11</v>
      </c>
      <c r="I18" s="38">
        <v>57</v>
      </c>
      <c r="J18" s="117">
        <v>8</v>
      </c>
      <c r="K18" s="119">
        <v>29</v>
      </c>
    </row>
    <row r="19" spans="1:11" x14ac:dyDescent="0.3">
      <c r="A19" s="87">
        <v>44054</v>
      </c>
      <c r="B19" s="117">
        <v>9</v>
      </c>
      <c r="C19" s="158">
        <v>17</v>
      </c>
      <c r="D19" s="117" t="s">
        <v>113</v>
      </c>
      <c r="E19" s="38" t="s">
        <v>126</v>
      </c>
      <c r="F19" s="160" t="s">
        <v>8</v>
      </c>
      <c r="G19" s="158">
        <v>1.7</v>
      </c>
      <c r="H19" s="117" t="s">
        <v>8</v>
      </c>
      <c r="I19" s="118">
        <v>3</v>
      </c>
      <c r="J19" s="117">
        <v>2</v>
      </c>
      <c r="K19" s="119">
        <v>19</v>
      </c>
    </row>
    <row r="20" spans="1:11" x14ac:dyDescent="0.3">
      <c r="A20" s="87">
        <v>44061</v>
      </c>
      <c r="B20" s="117" t="s">
        <v>120</v>
      </c>
      <c r="C20" s="157" t="s">
        <v>133</v>
      </c>
      <c r="D20" s="117">
        <v>23</v>
      </c>
      <c r="E20" s="38">
        <v>42</v>
      </c>
      <c r="F20" s="158">
        <v>8</v>
      </c>
      <c r="G20" s="157">
        <v>36</v>
      </c>
      <c r="H20" s="117">
        <v>37</v>
      </c>
      <c r="I20" s="38">
        <v>76</v>
      </c>
      <c r="J20" s="117">
        <v>33</v>
      </c>
      <c r="K20" s="119">
        <v>27</v>
      </c>
    </row>
    <row r="21" spans="1:11" x14ac:dyDescent="0.3">
      <c r="A21" s="219" t="s">
        <v>136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1"/>
    </row>
    <row r="22" spans="1:11" x14ac:dyDescent="0.3">
      <c r="A22" s="33" t="s">
        <v>56</v>
      </c>
      <c r="B22" s="222" t="s">
        <v>93</v>
      </c>
      <c r="C22" s="222"/>
      <c r="D22" s="222"/>
      <c r="E22" s="222"/>
      <c r="F22" s="222"/>
      <c r="G22" s="222"/>
      <c r="H22" s="222"/>
      <c r="I22" s="222"/>
      <c r="J22" s="222"/>
      <c r="K22" s="223"/>
    </row>
    <row r="23" spans="1:11" x14ac:dyDescent="0.3">
      <c r="A23" s="34" t="s">
        <v>57</v>
      </c>
      <c r="B23" s="224" t="s">
        <v>92</v>
      </c>
      <c r="C23" s="224"/>
      <c r="D23" s="224"/>
      <c r="E23" s="224"/>
      <c r="F23" s="224"/>
      <c r="G23" s="224"/>
      <c r="H23" s="224"/>
      <c r="I23" s="224"/>
      <c r="J23" s="224"/>
      <c r="K23" s="225"/>
    </row>
    <row r="24" spans="1:11" ht="29.4" thickBot="1" x14ac:dyDescent="0.35">
      <c r="A24" s="37" t="s">
        <v>58</v>
      </c>
      <c r="B24" s="214" t="s">
        <v>94</v>
      </c>
      <c r="C24" s="214"/>
      <c r="D24" s="214"/>
      <c r="E24" s="214"/>
      <c r="F24" s="214"/>
      <c r="G24" s="214"/>
      <c r="H24" s="214"/>
      <c r="I24" s="214"/>
      <c r="J24" s="214"/>
      <c r="K24" s="215"/>
    </row>
    <row r="25" spans="1:11" ht="15" thickTop="1" x14ac:dyDescent="0.3"/>
  </sheetData>
  <mergeCells count="13">
    <mergeCell ref="A1:K1"/>
    <mergeCell ref="B24:K24"/>
    <mergeCell ref="B17:K17"/>
    <mergeCell ref="B13:K13"/>
    <mergeCell ref="A21:K21"/>
    <mergeCell ref="B22:K22"/>
    <mergeCell ref="B23:K23"/>
    <mergeCell ref="A3:K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zoomScale="85" zoomScaleNormal="85" workbookViewId="0">
      <selection activeCell="B16" sqref="B16:K16"/>
    </sheetView>
  </sheetViews>
  <sheetFormatPr defaultColWidth="12" defaultRowHeight="14.4" x14ac:dyDescent="0.3"/>
  <cols>
    <col min="1" max="1" width="18.6640625" customWidth="1"/>
  </cols>
  <sheetData>
    <row r="1" spans="1:35" x14ac:dyDescent="0.3">
      <c r="A1" s="175" t="s">
        <v>154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35" ht="15" thickBot="1" x14ac:dyDescent="0.35">
      <c r="A2" s="104" t="s">
        <v>149</v>
      </c>
    </row>
    <row r="3" spans="1:35" ht="15.6" thickTop="1" thickBot="1" x14ac:dyDescent="0.35">
      <c r="A3" s="226" t="s">
        <v>138</v>
      </c>
      <c r="B3" s="234"/>
      <c r="C3" s="234"/>
      <c r="D3" s="234"/>
      <c r="E3" s="234"/>
      <c r="F3" s="234"/>
      <c r="G3" s="234"/>
      <c r="H3" s="234"/>
      <c r="I3" s="234"/>
      <c r="J3" s="234"/>
      <c r="K3" s="235"/>
    </row>
    <row r="4" spans="1:35" s="3" customFormat="1" ht="34.5" customHeight="1" thickTop="1" x14ac:dyDescent="0.3">
      <c r="A4" s="65"/>
      <c r="B4" s="236" t="s">
        <v>52</v>
      </c>
      <c r="C4" s="237"/>
      <c r="D4" s="236" t="s">
        <v>53</v>
      </c>
      <c r="E4" s="237"/>
      <c r="F4" s="236" t="s">
        <v>59</v>
      </c>
      <c r="G4" s="237"/>
      <c r="H4" s="236" t="s">
        <v>54</v>
      </c>
      <c r="I4" s="237"/>
      <c r="J4" s="236" t="s">
        <v>55</v>
      </c>
      <c r="K4" s="238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s="3" customFormat="1" ht="57.6" x14ac:dyDescent="0.3">
      <c r="A5" s="86" t="s">
        <v>0</v>
      </c>
      <c r="B5" s="88" t="s">
        <v>95</v>
      </c>
      <c r="C5" s="90" t="s">
        <v>148</v>
      </c>
      <c r="D5" s="88" t="s">
        <v>95</v>
      </c>
      <c r="E5" s="90" t="s">
        <v>148</v>
      </c>
      <c r="F5" s="88" t="s">
        <v>95</v>
      </c>
      <c r="G5" s="90" t="s">
        <v>148</v>
      </c>
      <c r="H5" s="88" t="s">
        <v>95</v>
      </c>
      <c r="I5" s="90" t="s">
        <v>148</v>
      </c>
      <c r="J5" s="88" t="s">
        <v>95</v>
      </c>
      <c r="K5" s="161" t="s">
        <v>148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">
      <c r="A6" s="99">
        <v>44005</v>
      </c>
      <c r="B6" s="120">
        <v>14.163642982643259</v>
      </c>
      <c r="C6" s="247">
        <v>7.69230769230769E-2</v>
      </c>
      <c r="D6" s="120">
        <v>10.021665914008862</v>
      </c>
      <c r="E6" s="247">
        <v>0</v>
      </c>
      <c r="F6" s="120">
        <v>1.8881750225898042</v>
      </c>
      <c r="G6" s="247">
        <v>0</v>
      </c>
      <c r="H6" s="100">
        <v>3.7880780662300646</v>
      </c>
      <c r="I6" s="244">
        <v>0</v>
      </c>
      <c r="J6" s="100">
        <v>2.8314850804230636</v>
      </c>
      <c r="K6" s="241">
        <v>0</v>
      </c>
    </row>
    <row r="7" spans="1:35" x14ac:dyDescent="0.3">
      <c r="A7" s="99">
        <v>44011</v>
      </c>
      <c r="B7" s="120">
        <v>25.522645676066997</v>
      </c>
      <c r="C7" s="248"/>
      <c r="D7" s="120">
        <v>10.021665914008862</v>
      </c>
      <c r="E7" s="248"/>
      <c r="F7" s="120">
        <v>1.8881750225898042</v>
      </c>
      <c r="G7" s="248"/>
      <c r="H7" s="100">
        <v>7.5761561324601292</v>
      </c>
      <c r="I7" s="245"/>
      <c r="J7" s="100">
        <v>2.8314850804230636</v>
      </c>
      <c r="K7" s="242"/>
    </row>
    <row r="8" spans="1:35" x14ac:dyDescent="0.3">
      <c r="A8" s="99">
        <v>44019</v>
      </c>
      <c r="B8" s="120">
        <v>20.321496510276965</v>
      </c>
      <c r="C8" s="248"/>
      <c r="D8" s="120">
        <v>6.8403632691118492</v>
      </c>
      <c r="E8" s="248"/>
      <c r="F8" s="120">
        <v>1.6437518295172258</v>
      </c>
      <c r="G8" s="248"/>
      <c r="H8" s="120">
        <v>8.5212521625421758</v>
      </c>
      <c r="I8" s="245"/>
      <c r="J8" s="120">
        <v>3.9818676015813006</v>
      </c>
      <c r="K8" s="242"/>
    </row>
    <row r="9" spans="1:35" x14ac:dyDescent="0.3">
      <c r="A9" s="156">
        <v>44025</v>
      </c>
      <c r="B9" s="125">
        <v>40.032198122303697</v>
      </c>
      <c r="C9" s="248"/>
      <c r="D9" s="120">
        <v>6.2266602517197427</v>
      </c>
      <c r="E9" s="248"/>
      <c r="F9" s="120">
        <v>1.6437518295172258</v>
      </c>
      <c r="G9" s="248"/>
      <c r="H9" s="120">
        <v>6.8403632691118492</v>
      </c>
      <c r="I9" s="245"/>
      <c r="J9" s="120">
        <v>4.5739647637524294</v>
      </c>
      <c r="K9" s="242"/>
    </row>
    <row r="10" spans="1:35" x14ac:dyDescent="0.3">
      <c r="A10" s="87">
        <v>44032</v>
      </c>
      <c r="B10" s="125">
        <v>49.332993514374088</v>
      </c>
      <c r="C10" s="248"/>
      <c r="D10" s="120">
        <v>5.3345372167932004</v>
      </c>
      <c r="E10" s="248"/>
      <c r="F10" s="120">
        <v>1.6437518295172258</v>
      </c>
      <c r="G10" s="248"/>
      <c r="H10" s="120">
        <v>10.368051927942053</v>
      </c>
      <c r="I10" s="245"/>
      <c r="J10" s="120">
        <v>5.1706648945764728</v>
      </c>
      <c r="K10" s="242"/>
    </row>
    <row r="11" spans="1:35" x14ac:dyDescent="0.3">
      <c r="A11" s="87">
        <v>44039</v>
      </c>
      <c r="B11" s="120">
        <v>34.194910051894681</v>
      </c>
      <c r="C11" s="248"/>
      <c r="D11" s="120">
        <v>2.9925557394776896</v>
      </c>
      <c r="E11" s="248"/>
      <c r="F11" s="120">
        <v>1.2457309396155174</v>
      </c>
      <c r="G11" s="248"/>
      <c r="H11" s="120">
        <v>8.8825721396916801</v>
      </c>
      <c r="I11" s="245"/>
      <c r="J11" s="120">
        <v>3.7996626191740397</v>
      </c>
      <c r="K11" s="242"/>
    </row>
    <row r="12" spans="1:35" x14ac:dyDescent="0.3">
      <c r="A12" s="87">
        <v>44048</v>
      </c>
      <c r="B12" s="125">
        <v>43.108391704344136</v>
      </c>
      <c r="C12" s="248"/>
      <c r="D12" s="120">
        <v>5.3925349500948707</v>
      </c>
      <c r="E12" s="248"/>
      <c r="F12" s="120">
        <v>1.4309690811052556</v>
      </c>
      <c r="G12" s="248"/>
      <c r="H12" s="120">
        <v>8.2412537011387155</v>
      </c>
      <c r="I12" s="245"/>
      <c r="J12" s="120">
        <v>6.6155968669143732</v>
      </c>
      <c r="K12" s="242"/>
    </row>
    <row r="13" spans="1:35" x14ac:dyDescent="0.3">
      <c r="A13" s="87">
        <v>44054</v>
      </c>
      <c r="B13" s="125">
        <v>38.422562505562567</v>
      </c>
      <c r="C13" s="248"/>
      <c r="D13" s="120">
        <v>6.1943960264379951</v>
      </c>
      <c r="E13" s="248"/>
      <c r="F13" s="120">
        <v>1</v>
      </c>
      <c r="G13" s="248"/>
      <c r="H13" s="120">
        <v>4.0246932341711164</v>
      </c>
      <c r="I13" s="245"/>
      <c r="J13" s="120">
        <v>4.0953450221584387</v>
      </c>
      <c r="K13" s="242"/>
    </row>
    <row r="14" spans="1:35" x14ac:dyDescent="0.3">
      <c r="A14" s="87">
        <v>44061</v>
      </c>
      <c r="B14" s="101">
        <v>25.429614470037862</v>
      </c>
      <c r="C14" s="249"/>
      <c r="D14" s="101">
        <v>9.1442976680260948</v>
      </c>
      <c r="E14" s="249"/>
      <c r="F14" s="101">
        <v>1.4142135623730949</v>
      </c>
      <c r="G14" s="249"/>
      <c r="H14" s="101">
        <v>5.9112444053102982</v>
      </c>
      <c r="I14" s="246"/>
      <c r="J14" s="101">
        <v>6.3086842910598087</v>
      </c>
      <c r="K14" s="243"/>
    </row>
    <row r="15" spans="1:35" x14ac:dyDescent="0.3">
      <c r="A15" s="219" t="s">
        <v>136</v>
      </c>
      <c r="B15" s="220"/>
      <c r="C15" s="220"/>
      <c r="D15" s="220"/>
      <c r="E15" s="220"/>
      <c r="F15" s="220"/>
      <c r="G15" s="220"/>
      <c r="H15" s="220"/>
      <c r="I15" s="220"/>
      <c r="J15" s="220"/>
      <c r="K15" s="221"/>
    </row>
    <row r="16" spans="1:35" ht="29.4" thickBot="1" x14ac:dyDescent="0.35">
      <c r="A16" s="102" t="s">
        <v>56</v>
      </c>
      <c r="B16" s="239" t="s">
        <v>76</v>
      </c>
      <c r="C16" s="239"/>
      <c r="D16" s="239"/>
      <c r="E16" s="239"/>
      <c r="F16" s="239"/>
      <c r="G16" s="239"/>
      <c r="H16" s="239"/>
      <c r="I16" s="239"/>
      <c r="J16" s="239"/>
      <c r="K16" s="240"/>
    </row>
    <row r="17" ht="15" thickTop="1" x14ac:dyDescent="0.3"/>
  </sheetData>
  <mergeCells count="14">
    <mergeCell ref="A15:K15"/>
    <mergeCell ref="B16:K16"/>
    <mergeCell ref="K6:K14"/>
    <mergeCell ref="I6:I14"/>
    <mergeCell ref="G6:G14"/>
    <mergeCell ref="E6:E14"/>
    <mergeCell ref="C6:C14"/>
    <mergeCell ref="A1:K1"/>
    <mergeCell ref="A3:K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85" zoomScaleNormal="85" workbookViewId="0">
      <selection activeCell="B17" sqref="B17:P17"/>
    </sheetView>
  </sheetViews>
  <sheetFormatPr defaultRowHeight="14.4" x14ac:dyDescent="0.3"/>
  <cols>
    <col min="1" max="1" width="24" bestFit="1" customWidth="1"/>
    <col min="2" max="2" width="6.6640625" bestFit="1" customWidth="1"/>
    <col min="3" max="3" width="12.5546875" bestFit="1" customWidth="1"/>
    <col min="4" max="4" width="13.6640625" bestFit="1" customWidth="1"/>
    <col min="5" max="5" width="5.6640625" bestFit="1" customWidth="1"/>
    <col min="6" max="6" width="12.5546875" bestFit="1" customWidth="1"/>
    <col min="7" max="7" width="13.109375" bestFit="1" customWidth="1"/>
    <col min="8" max="8" width="5.6640625" bestFit="1" customWidth="1"/>
    <col min="9" max="9" width="12.5546875" bestFit="1" customWidth="1"/>
    <col min="10" max="10" width="13.109375" bestFit="1" customWidth="1"/>
    <col min="11" max="11" width="6.6640625" bestFit="1" customWidth="1"/>
    <col min="12" max="12" width="12.5546875" bestFit="1" customWidth="1"/>
    <col min="13" max="13" width="13.6640625" bestFit="1" customWidth="1"/>
    <col min="14" max="14" width="5.6640625" bestFit="1" customWidth="1"/>
    <col min="15" max="15" width="12.5546875" bestFit="1" customWidth="1"/>
    <col min="16" max="16" width="13.6640625" bestFit="1" customWidth="1"/>
  </cols>
  <sheetData>
    <row r="1" spans="1:18" x14ac:dyDescent="0.3">
      <c r="A1" s="175" t="s">
        <v>154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8" ht="15" thickBot="1" x14ac:dyDescent="0.35">
      <c r="A2" s="10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R2" s="107" t="s">
        <v>135</v>
      </c>
    </row>
    <row r="3" spans="1:18" ht="15.6" thickTop="1" thickBot="1" x14ac:dyDescent="0.35">
      <c r="A3" s="226" t="s">
        <v>137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5"/>
    </row>
    <row r="4" spans="1:18" ht="31.2" customHeight="1" thickTop="1" x14ac:dyDescent="0.3">
      <c r="A4" s="65"/>
      <c r="B4" s="236" t="s">
        <v>52</v>
      </c>
      <c r="C4" s="250"/>
      <c r="D4" s="237"/>
      <c r="E4" s="236" t="s">
        <v>53</v>
      </c>
      <c r="F4" s="250"/>
      <c r="G4" s="237"/>
      <c r="H4" s="236" t="s">
        <v>59</v>
      </c>
      <c r="I4" s="250"/>
      <c r="J4" s="237"/>
      <c r="K4" s="236" t="s">
        <v>54</v>
      </c>
      <c r="L4" s="250"/>
      <c r="M4" s="237"/>
      <c r="N4" s="236" t="s">
        <v>55</v>
      </c>
      <c r="O4" s="250"/>
      <c r="P4" s="238"/>
    </row>
    <row r="5" spans="1:18" ht="78.75" customHeight="1" x14ac:dyDescent="0.3">
      <c r="A5" s="86" t="s">
        <v>0</v>
      </c>
      <c r="B5" s="88" t="s">
        <v>95</v>
      </c>
      <c r="C5" s="90" t="s">
        <v>96</v>
      </c>
      <c r="D5" s="90" t="s">
        <v>97</v>
      </c>
      <c r="E5" s="89" t="s">
        <v>95</v>
      </c>
      <c r="F5" s="90" t="s">
        <v>96</v>
      </c>
      <c r="G5" s="90" t="s">
        <v>97</v>
      </c>
      <c r="H5" s="89" t="s">
        <v>95</v>
      </c>
      <c r="I5" s="90" t="s">
        <v>96</v>
      </c>
      <c r="J5" s="90" t="s">
        <v>97</v>
      </c>
      <c r="K5" s="89" t="s">
        <v>95</v>
      </c>
      <c r="L5" s="90" t="s">
        <v>96</v>
      </c>
      <c r="M5" s="90" t="s">
        <v>97</v>
      </c>
      <c r="N5" s="91" t="s">
        <v>95</v>
      </c>
      <c r="O5" s="90" t="s">
        <v>96</v>
      </c>
      <c r="P5" s="161" t="s">
        <v>97</v>
      </c>
    </row>
    <row r="6" spans="1:18" x14ac:dyDescent="0.3">
      <c r="A6" s="87">
        <v>44005</v>
      </c>
      <c r="B6" s="126">
        <v>33.08060410780066</v>
      </c>
      <c r="C6" s="257">
        <v>0.53849999999999998</v>
      </c>
      <c r="D6" s="254">
        <v>7.6899999999999996E-2</v>
      </c>
      <c r="E6" s="128">
        <v>21.395811121327949</v>
      </c>
      <c r="F6" s="251">
        <v>0.30769999999999997</v>
      </c>
      <c r="G6" s="254">
        <v>0</v>
      </c>
      <c r="H6" s="128">
        <v>23.597632800122881</v>
      </c>
      <c r="I6" s="251">
        <v>0.30769999999999997</v>
      </c>
      <c r="J6" s="254">
        <v>0</v>
      </c>
      <c r="K6" s="128">
        <v>22.644350588563061</v>
      </c>
      <c r="L6" s="257">
        <v>0.61539999999999995</v>
      </c>
      <c r="M6" s="254">
        <v>0</v>
      </c>
      <c r="N6" s="162">
        <v>17.641925344776748</v>
      </c>
      <c r="O6" s="251">
        <v>0.15379999999999999</v>
      </c>
      <c r="P6" s="264">
        <v>0</v>
      </c>
    </row>
    <row r="7" spans="1:18" x14ac:dyDescent="0.3">
      <c r="A7" s="87">
        <v>44011</v>
      </c>
      <c r="B7" s="126">
        <v>23.272000451163198</v>
      </c>
      <c r="C7" s="258"/>
      <c r="D7" s="255"/>
      <c r="E7" s="128">
        <v>14.346389045745395</v>
      </c>
      <c r="F7" s="252"/>
      <c r="G7" s="255"/>
      <c r="H7" s="128">
        <v>15.921997047504334</v>
      </c>
      <c r="I7" s="252"/>
      <c r="J7" s="255"/>
      <c r="K7" s="128">
        <v>38.215560608406783</v>
      </c>
      <c r="L7" s="258"/>
      <c r="M7" s="255"/>
      <c r="N7" s="103">
        <v>12.6165197514936</v>
      </c>
      <c r="O7" s="252"/>
      <c r="P7" s="265"/>
    </row>
    <row r="8" spans="1:18" x14ac:dyDescent="0.3">
      <c r="A8" s="87">
        <v>44019</v>
      </c>
      <c r="B8" s="126">
        <v>16.666813240515243</v>
      </c>
      <c r="C8" s="258"/>
      <c r="D8" s="255"/>
      <c r="E8" s="103">
        <v>8.8957975701987895</v>
      </c>
      <c r="F8" s="252"/>
      <c r="G8" s="255"/>
      <c r="H8" s="128">
        <v>14.273331612887977</v>
      </c>
      <c r="I8" s="252"/>
      <c r="J8" s="255"/>
      <c r="K8" s="128">
        <v>56.397498701176701</v>
      </c>
      <c r="L8" s="258"/>
      <c r="M8" s="255"/>
      <c r="N8" s="128">
        <v>17.661882170535574</v>
      </c>
      <c r="O8" s="252"/>
      <c r="P8" s="265"/>
    </row>
    <row r="9" spans="1:18" x14ac:dyDescent="0.3">
      <c r="A9" s="87">
        <v>44025</v>
      </c>
      <c r="B9" s="126">
        <v>35.426084385151015</v>
      </c>
      <c r="C9" s="258"/>
      <c r="D9" s="255"/>
      <c r="E9" s="103">
        <v>6.5228387904163379</v>
      </c>
      <c r="F9" s="252"/>
      <c r="G9" s="255"/>
      <c r="H9" s="103">
        <v>10.288276478101775</v>
      </c>
      <c r="I9" s="252"/>
      <c r="J9" s="255"/>
      <c r="K9" s="128">
        <v>76.213159664643086</v>
      </c>
      <c r="L9" s="258"/>
      <c r="M9" s="255"/>
      <c r="N9" s="103">
        <v>13.526696144976201</v>
      </c>
      <c r="O9" s="252"/>
      <c r="P9" s="265"/>
    </row>
    <row r="10" spans="1:18" x14ac:dyDescent="0.3">
      <c r="A10" s="87">
        <v>44032</v>
      </c>
      <c r="B10" s="126">
        <v>54.332086373112325</v>
      </c>
      <c r="C10" s="258"/>
      <c r="D10" s="255"/>
      <c r="E10" s="103">
        <v>9.6309229273197356</v>
      </c>
      <c r="F10" s="252"/>
      <c r="G10" s="255"/>
      <c r="H10" s="128">
        <v>14.96051100207255</v>
      </c>
      <c r="I10" s="252"/>
      <c r="J10" s="255"/>
      <c r="K10" s="128">
        <v>105.51446060687503</v>
      </c>
      <c r="L10" s="258"/>
      <c r="M10" s="255"/>
      <c r="N10" s="128">
        <v>17.738169422210554</v>
      </c>
      <c r="O10" s="252"/>
      <c r="P10" s="265"/>
    </row>
    <row r="11" spans="1:18" x14ac:dyDescent="0.3">
      <c r="A11" s="87">
        <v>44039</v>
      </c>
      <c r="B11" s="126">
        <v>100.37724176365805</v>
      </c>
      <c r="C11" s="258"/>
      <c r="D11" s="255"/>
      <c r="E11" s="103">
        <v>12.159896986661952</v>
      </c>
      <c r="F11" s="252"/>
      <c r="G11" s="255"/>
      <c r="H11" s="103">
        <v>8.8365559224036119</v>
      </c>
      <c r="I11" s="252"/>
      <c r="J11" s="255"/>
      <c r="K11" s="128">
        <v>62.787052924838868</v>
      </c>
      <c r="L11" s="258"/>
      <c r="M11" s="255"/>
      <c r="N11" s="128">
        <v>18.171205928321395</v>
      </c>
      <c r="O11" s="252"/>
      <c r="P11" s="265"/>
    </row>
    <row r="12" spans="1:18" x14ac:dyDescent="0.3">
      <c r="A12" s="87">
        <v>44048</v>
      </c>
      <c r="B12" s="126">
        <v>116.79678786133688</v>
      </c>
      <c r="C12" s="258"/>
      <c r="D12" s="255"/>
      <c r="E12" s="128">
        <v>15.365186828730106</v>
      </c>
      <c r="F12" s="252"/>
      <c r="G12" s="255"/>
      <c r="H12" s="103">
        <v>8.2457653775279294</v>
      </c>
      <c r="I12" s="252"/>
      <c r="J12" s="255"/>
      <c r="K12" s="128">
        <v>61.287412753200151</v>
      </c>
      <c r="L12" s="258"/>
      <c r="M12" s="255"/>
      <c r="N12" s="128">
        <v>20.42383588585367</v>
      </c>
      <c r="O12" s="252"/>
      <c r="P12" s="265"/>
    </row>
    <row r="13" spans="1:18" x14ac:dyDescent="0.3">
      <c r="A13" s="87">
        <v>44054</v>
      </c>
      <c r="B13" s="126">
        <v>79.439134437386485</v>
      </c>
      <c r="C13" s="258"/>
      <c r="D13" s="255"/>
      <c r="E13" s="128">
        <v>18.876608443272278</v>
      </c>
      <c r="F13" s="252"/>
      <c r="G13" s="255"/>
      <c r="H13" s="103">
        <v>6.0127696040083451</v>
      </c>
      <c r="I13" s="252"/>
      <c r="J13" s="255"/>
      <c r="K13" s="128">
        <v>33.521333078293225</v>
      </c>
      <c r="L13" s="258"/>
      <c r="M13" s="255"/>
      <c r="N13" s="128">
        <v>20.130778478807645</v>
      </c>
      <c r="O13" s="252"/>
      <c r="P13" s="265"/>
    </row>
    <row r="14" spans="1:18" x14ac:dyDescent="0.3">
      <c r="A14" s="87">
        <v>44061</v>
      </c>
      <c r="B14" s="127">
        <v>60.442516756167393</v>
      </c>
      <c r="C14" s="259"/>
      <c r="D14" s="256"/>
      <c r="E14" s="128">
        <v>20.327980051809416</v>
      </c>
      <c r="F14" s="253"/>
      <c r="G14" s="256"/>
      <c r="H14" s="103">
        <v>7.1633605575943573</v>
      </c>
      <c r="I14" s="253"/>
      <c r="J14" s="256"/>
      <c r="K14" s="128">
        <v>45.226628691318233</v>
      </c>
      <c r="L14" s="259"/>
      <c r="M14" s="256"/>
      <c r="N14" s="128">
        <v>22.642014848563427</v>
      </c>
      <c r="O14" s="253"/>
      <c r="P14" s="266"/>
    </row>
    <row r="15" spans="1:18" x14ac:dyDescent="0.3">
      <c r="A15" s="219" t="s">
        <v>136</v>
      </c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1"/>
    </row>
    <row r="16" spans="1:18" ht="30" customHeight="1" x14ac:dyDescent="0.3">
      <c r="A16" s="105" t="s">
        <v>57</v>
      </c>
      <c r="B16" s="262" t="s">
        <v>75</v>
      </c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3"/>
    </row>
    <row r="17" spans="1:16" ht="45.75" customHeight="1" thickBot="1" x14ac:dyDescent="0.35">
      <c r="A17" s="106" t="s">
        <v>58</v>
      </c>
      <c r="B17" s="260" t="s">
        <v>77</v>
      </c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1"/>
    </row>
    <row r="18" spans="1:16" ht="15" thickTop="1" x14ac:dyDescent="0.3"/>
    <row r="20" spans="1:16" ht="15.75" customHeight="1" x14ac:dyDescent="0.3"/>
    <row r="29" spans="1:16" x14ac:dyDescent="0.3">
      <c r="I29" s="121"/>
    </row>
    <row r="34" ht="15.75" customHeight="1" x14ac:dyDescent="0.3"/>
  </sheetData>
  <mergeCells count="20">
    <mergeCell ref="F6:F14"/>
    <mergeCell ref="D6:D14"/>
    <mergeCell ref="C6:C14"/>
    <mergeCell ref="A3:P3"/>
    <mergeCell ref="B17:P17"/>
    <mergeCell ref="B16:P16"/>
    <mergeCell ref="A15:P15"/>
    <mergeCell ref="P6:P14"/>
    <mergeCell ref="O6:O14"/>
    <mergeCell ref="M6:M14"/>
    <mergeCell ref="L6:L14"/>
    <mergeCell ref="J6:J14"/>
    <mergeCell ref="I6:I14"/>
    <mergeCell ref="G6:G14"/>
    <mergeCell ref="A1:P1"/>
    <mergeCell ref="N4:P4"/>
    <mergeCell ref="K4:M4"/>
    <mergeCell ref="H4:J4"/>
    <mergeCell ref="E4:G4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" workbookViewId="0">
      <selection activeCell="C13" sqref="C13"/>
    </sheetView>
  </sheetViews>
  <sheetFormatPr defaultRowHeight="18" x14ac:dyDescent="0.3"/>
  <cols>
    <col min="1" max="1" width="9.109375" style="42"/>
    <col min="2" max="2" width="16.109375" style="2" customWidth="1"/>
    <col min="3" max="3" width="18.109375" style="1" bestFit="1" customWidth="1"/>
    <col min="4" max="4" width="11.6640625" style="1" customWidth="1"/>
    <col min="5" max="5" width="17.88671875" style="1" customWidth="1"/>
    <col min="6" max="6" width="9.109375" style="48"/>
    <col min="7" max="7" width="16.109375" style="2" customWidth="1"/>
    <col min="8" max="8" width="18.109375" style="1" bestFit="1" customWidth="1"/>
    <col min="9" max="9" width="11.88671875" style="1" customWidth="1"/>
    <col min="10" max="10" width="11.6640625" style="1" customWidth="1"/>
    <col min="11" max="11" width="16.6640625" style="1" customWidth="1"/>
    <col min="12" max="12" width="14.109375" customWidth="1"/>
  </cols>
  <sheetData>
    <row r="1" spans="1:12" ht="14.4" x14ac:dyDescent="0.3">
      <c r="A1" s="267" t="s">
        <v>156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</row>
    <row r="2" spans="1:12" ht="18.75" customHeight="1" x14ac:dyDescent="0.3">
      <c r="A2" s="267" t="s">
        <v>155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</row>
    <row r="3" spans="1:12" s="98" customFormat="1" ht="23.4" x14ac:dyDescent="0.45">
      <c r="A3" s="268" t="s">
        <v>139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9"/>
    </row>
    <row r="4" spans="1:12" ht="18.600000000000001" thickBot="1" x14ac:dyDescent="0.35">
      <c r="A4" s="43"/>
      <c r="B4" s="286" t="s">
        <v>74</v>
      </c>
      <c r="C4" s="287"/>
      <c r="D4" s="287"/>
      <c r="E4" s="66"/>
      <c r="G4" s="286" t="s">
        <v>25</v>
      </c>
      <c r="H4" s="287"/>
      <c r="I4" s="287"/>
      <c r="J4" s="287"/>
      <c r="K4" s="66"/>
    </row>
    <row r="5" spans="1:12" ht="18.600000000000001" thickBot="1" x14ac:dyDescent="0.35">
      <c r="B5" s="279" t="s">
        <v>73</v>
      </c>
      <c r="C5" s="280"/>
      <c r="D5" s="281"/>
      <c r="G5" s="279" t="s">
        <v>73</v>
      </c>
      <c r="H5" s="280"/>
      <c r="I5" s="282"/>
      <c r="J5" s="281"/>
    </row>
    <row r="6" spans="1:12" x14ac:dyDescent="0.3">
      <c r="B6" s="49"/>
      <c r="C6" s="283"/>
      <c r="D6" s="284"/>
      <c r="G6" s="49"/>
      <c r="H6" s="283"/>
      <c r="I6" s="285"/>
      <c r="J6" s="284"/>
    </row>
    <row r="7" spans="1:12" x14ac:dyDescent="0.3">
      <c r="B7" s="50"/>
      <c r="C7" s="273"/>
      <c r="D7" s="274"/>
      <c r="G7" s="50"/>
      <c r="H7" s="273"/>
      <c r="I7" s="275"/>
      <c r="J7" s="274"/>
    </row>
    <row r="8" spans="1:12" ht="18.600000000000001" thickBot="1" x14ac:dyDescent="0.35">
      <c r="B8" s="51"/>
      <c r="C8" s="276"/>
      <c r="D8" s="277"/>
      <c r="G8" s="51"/>
      <c r="H8" s="276"/>
      <c r="I8" s="278"/>
      <c r="J8" s="277"/>
    </row>
    <row r="9" spans="1:12" ht="19.2" thickTop="1" thickBot="1" x14ac:dyDescent="0.35">
      <c r="B9" s="270" t="s">
        <v>69</v>
      </c>
      <c r="C9" s="271"/>
      <c r="E9" s="68"/>
      <c r="G9" s="270" t="s">
        <v>69</v>
      </c>
      <c r="H9" s="271"/>
      <c r="I9" s="1">
        <v>400</v>
      </c>
      <c r="J9" s="1">
        <v>31</v>
      </c>
      <c r="K9" s="68"/>
      <c r="L9" s="68"/>
    </row>
    <row r="10" spans="1:12" ht="58.2" thickBot="1" x14ac:dyDescent="0.35">
      <c r="B10" s="52" t="s">
        <v>61</v>
      </c>
      <c r="C10" s="53" t="s">
        <v>140</v>
      </c>
      <c r="D10" s="46" t="s">
        <v>78</v>
      </c>
      <c r="E10" s="69" t="s">
        <v>79</v>
      </c>
      <c r="G10" s="52" t="s">
        <v>61</v>
      </c>
      <c r="H10" s="53" t="s">
        <v>140</v>
      </c>
      <c r="I10" s="46" t="s">
        <v>141</v>
      </c>
      <c r="J10" s="46" t="s">
        <v>142</v>
      </c>
      <c r="K10" s="69" t="s">
        <v>80</v>
      </c>
      <c r="L10" s="69" t="s">
        <v>81</v>
      </c>
    </row>
    <row r="11" spans="1:12" ht="15" thickTop="1" x14ac:dyDescent="0.3">
      <c r="A11" s="272" t="s">
        <v>5</v>
      </c>
      <c r="B11" s="45">
        <v>43977</v>
      </c>
      <c r="C11" s="40">
        <v>2</v>
      </c>
      <c r="D11" s="92">
        <f>IF(C11&gt;130,1,0)</f>
        <v>0</v>
      </c>
      <c r="E11" s="67">
        <f>(SUM(D11:D23)/COUNT(D11:D23))*100</f>
        <v>7.6923076923076925</v>
      </c>
      <c r="F11" s="272" t="s">
        <v>5</v>
      </c>
      <c r="G11" s="45">
        <v>43977</v>
      </c>
      <c r="H11" s="40">
        <v>4</v>
      </c>
      <c r="I11" s="92">
        <f>IF(H11&gt;400,1,0)</f>
        <v>0</v>
      </c>
      <c r="J11" s="92">
        <f>IF(H11&gt;31,1,0)</f>
        <v>0</v>
      </c>
      <c r="K11" s="93">
        <f>(SUM(I11:I23)/COUNT(I11:I23))*100</f>
        <v>7.6923076923076925</v>
      </c>
      <c r="L11" s="57">
        <f>(SUM(J11:J23)/COUNT(J11:J23))*100</f>
        <v>53.846153846153847</v>
      </c>
    </row>
    <row r="12" spans="1:12" ht="14.4" x14ac:dyDescent="0.3">
      <c r="A12" s="272"/>
      <c r="B12" s="32">
        <v>43986</v>
      </c>
      <c r="C12" s="1">
        <v>50</v>
      </c>
      <c r="D12" s="58">
        <f>IF(C12&gt;130,1,0)</f>
        <v>0</v>
      </c>
      <c r="E12" s="59"/>
      <c r="F12" s="272"/>
      <c r="G12" s="32">
        <v>43986</v>
      </c>
      <c r="H12" s="1">
        <v>69</v>
      </c>
      <c r="I12" s="80">
        <f>IF(H12&gt;400,1,0)</f>
        <v>0</v>
      </c>
      <c r="J12" s="80">
        <f>IF(H12&gt;31,1,0)</f>
        <v>1</v>
      </c>
      <c r="K12" s="94"/>
      <c r="L12" s="59"/>
    </row>
    <row r="13" spans="1:12" ht="14.4" x14ac:dyDescent="0.3">
      <c r="A13" s="272"/>
      <c r="B13" s="32">
        <v>43991</v>
      </c>
      <c r="C13" s="1">
        <v>6</v>
      </c>
      <c r="D13" s="110">
        <f t="shared" ref="D13:D22" si="0">IF(C13&gt;130,1,0)</f>
        <v>0</v>
      </c>
      <c r="E13" s="59"/>
      <c r="F13" s="272"/>
      <c r="G13" s="32">
        <v>43991</v>
      </c>
      <c r="H13" s="1">
        <v>7.7</v>
      </c>
      <c r="I13" s="80">
        <f t="shared" ref="I13:I72" si="1">IF(H13&gt;400,1,0)</f>
        <v>0</v>
      </c>
      <c r="J13" s="80">
        <f t="shared" ref="J13:J22" si="2">IF(H13&gt;31,1,0)</f>
        <v>0</v>
      </c>
      <c r="K13" s="94"/>
      <c r="L13" s="59"/>
    </row>
    <row r="14" spans="1:12" ht="14.4" x14ac:dyDescent="0.3">
      <c r="A14" s="272"/>
      <c r="B14" s="32">
        <v>44000</v>
      </c>
      <c r="C14" s="1">
        <v>38</v>
      </c>
      <c r="D14" s="110">
        <f t="shared" si="0"/>
        <v>0</v>
      </c>
      <c r="E14" s="59"/>
      <c r="F14" s="272"/>
      <c r="G14" s="32">
        <v>44000</v>
      </c>
      <c r="H14" s="1">
        <v>46</v>
      </c>
      <c r="I14" s="80">
        <f t="shared" si="1"/>
        <v>0</v>
      </c>
      <c r="J14" s="80">
        <f t="shared" si="2"/>
        <v>1</v>
      </c>
      <c r="K14" s="94"/>
      <c r="L14" s="59"/>
    </row>
    <row r="15" spans="1:12" ht="14.4" x14ac:dyDescent="0.3">
      <c r="A15" s="272"/>
      <c r="B15" s="32">
        <v>44005</v>
      </c>
      <c r="C15" s="1">
        <v>25</v>
      </c>
      <c r="D15" s="110">
        <f t="shared" si="0"/>
        <v>0</v>
      </c>
      <c r="E15" s="59"/>
      <c r="F15" s="272"/>
      <c r="G15" s="32">
        <v>44005</v>
      </c>
      <c r="H15" s="1">
        <v>49</v>
      </c>
      <c r="I15" s="80">
        <f t="shared" si="1"/>
        <v>0</v>
      </c>
      <c r="J15" s="80">
        <f t="shared" si="2"/>
        <v>1</v>
      </c>
      <c r="K15" s="94"/>
      <c r="L15" s="59"/>
    </row>
    <row r="16" spans="1:12" ht="14.4" x14ac:dyDescent="0.3">
      <c r="A16" s="272"/>
      <c r="B16" s="32">
        <v>44011</v>
      </c>
      <c r="C16" s="1">
        <v>38</v>
      </c>
      <c r="D16" s="110">
        <f t="shared" si="0"/>
        <v>0</v>
      </c>
      <c r="E16" s="59"/>
      <c r="F16" s="272"/>
      <c r="G16" s="32">
        <v>44011</v>
      </c>
      <c r="H16" s="1">
        <v>5.7</v>
      </c>
      <c r="I16" s="80">
        <f t="shared" si="1"/>
        <v>0</v>
      </c>
      <c r="J16" s="80">
        <f t="shared" si="2"/>
        <v>0</v>
      </c>
      <c r="K16" s="94"/>
      <c r="L16" s="59"/>
    </row>
    <row r="17" spans="1:12" ht="14.4" x14ac:dyDescent="0.3">
      <c r="A17" s="272"/>
      <c r="B17" s="32">
        <v>44019</v>
      </c>
      <c r="C17" s="1">
        <v>16</v>
      </c>
      <c r="D17" s="110">
        <f t="shared" si="0"/>
        <v>0</v>
      </c>
      <c r="E17" s="59"/>
      <c r="F17" s="272"/>
      <c r="G17" s="32">
        <v>44019</v>
      </c>
      <c r="H17" s="1">
        <v>13</v>
      </c>
      <c r="I17" s="80">
        <f t="shared" si="1"/>
        <v>0</v>
      </c>
      <c r="J17" s="80">
        <f t="shared" si="2"/>
        <v>0</v>
      </c>
      <c r="K17" s="94"/>
      <c r="L17" s="59"/>
    </row>
    <row r="18" spans="1:12" ht="14.4" x14ac:dyDescent="0.3">
      <c r="A18" s="272"/>
      <c r="B18" s="32">
        <v>44025</v>
      </c>
      <c r="C18" s="1">
        <v>178</v>
      </c>
      <c r="D18" s="110">
        <f t="shared" si="0"/>
        <v>1</v>
      </c>
      <c r="E18" s="59"/>
      <c r="F18" s="272"/>
      <c r="G18" s="32">
        <v>44025</v>
      </c>
      <c r="H18" s="1">
        <v>600</v>
      </c>
      <c r="I18" s="80">
        <f t="shared" si="1"/>
        <v>1</v>
      </c>
      <c r="J18" s="80">
        <f t="shared" si="2"/>
        <v>1</v>
      </c>
      <c r="K18" s="94"/>
      <c r="L18" s="59"/>
    </row>
    <row r="19" spans="1:12" ht="14.4" x14ac:dyDescent="0.3">
      <c r="A19" s="272"/>
      <c r="B19" s="32">
        <v>44032</v>
      </c>
      <c r="C19" s="1">
        <v>108</v>
      </c>
      <c r="D19" s="110">
        <f t="shared" si="0"/>
        <v>0</v>
      </c>
      <c r="E19" s="59"/>
      <c r="F19" s="272"/>
      <c r="G19" s="32">
        <v>44032</v>
      </c>
      <c r="H19" s="1">
        <v>196</v>
      </c>
      <c r="I19" s="80">
        <f t="shared" si="1"/>
        <v>0</v>
      </c>
      <c r="J19" s="80">
        <f t="shared" si="2"/>
        <v>1</v>
      </c>
      <c r="K19" s="94"/>
      <c r="L19" s="59"/>
    </row>
    <row r="20" spans="1:12" ht="14.4" x14ac:dyDescent="0.3">
      <c r="A20" s="272"/>
      <c r="B20" s="32">
        <v>44039</v>
      </c>
      <c r="C20" s="1">
        <v>4</v>
      </c>
      <c r="D20" s="110">
        <f t="shared" si="0"/>
        <v>0</v>
      </c>
      <c r="E20" s="59"/>
      <c r="F20" s="272"/>
      <c r="G20" s="32">
        <v>44039</v>
      </c>
      <c r="H20" s="1">
        <v>8.6</v>
      </c>
      <c r="I20" s="80">
        <f t="shared" si="1"/>
        <v>0</v>
      </c>
      <c r="J20" s="80">
        <f t="shared" si="2"/>
        <v>0</v>
      </c>
      <c r="K20" s="94"/>
      <c r="L20" s="59"/>
    </row>
    <row r="21" spans="1:12" ht="14.4" x14ac:dyDescent="0.3">
      <c r="A21" s="272"/>
      <c r="B21" s="32">
        <v>44048</v>
      </c>
      <c r="C21" s="1">
        <v>121</v>
      </c>
      <c r="D21" s="110">
        <f t="shared" si="0"/>
        <v>0</v>
      </c>
      <c r="E21" s="59"/>
      <c r="F21" s="272"/>
      <c r="G21" s="32">
        <v>44048</v>
      </c>
      <c r="H21" s="1">
        <v>184</v>
      </c>
      <c r="I21" s="80">
        <f t="shared" si="1"/>
        <v>0</v>
      </c>
      <c r="J21" s="80">
        <f t="shared" si="2"/>
        <v>1</v>
      </c>
      <c r="K21" s="94"/>
      <c r="L21" s="59"/>
    </row>
    <row r="22" spans="1:12" ht="14.4" x14ac:dyDescent="0.3">
      <c r="A22" s="272"/>
      <c r="B22" s="32">
        <v>44054</v>
      </c>
      <c r="C22" s="1">
        <v>9</v>
      </c>
      <c r="D22" s="110">
        <f t="shared" si="0"/>
        <v>0</v>
      </c>
      <c r="E22" s="59"/>
      <c r="F22" s="272"/>
      <c r="G22" s="32">
        <v>44054</v>
      </c>
      <c r="H22" s="1">
        <v>17</v>
      </c>
      <c r="I22" s="80">
        <f t="shared" si="1"/>
        <v>0</v>
      </c>
      <c r="J22" s="80">
        <f t="shared" si="2"/>
        <v>0</v>
      </c>
      <c r="K22" s="94"/>
      <c r="L22" s="59"/>
    </row>
    <row r="23" spans="1:12" ht="15" thickBot="1" x14ac:dyDescent="0.35">
      <c r="A23" s="272"/>
      <c r="B23" s="44">
        <v>44061</v>
      </c>
      <c r="C23" s="41">
        <v>96</v>
      </c>
      <c r="D23" s="60">
        <v>0</v>
      </c>
      <c r="E23" s="61"/>
      <c r="F23" s="272"/>
      <c r="G23" s="44">
        <v>44061</v>
      </c>
      <c r="H23" s="41">
        <v>153</v>
      </c>
      <c r="I23" s="96">
        <f t="shared" si="1"/>
        <v>0</v>
      </c>
      <c r="J23" s="96">
        <f t="shared" ref="J23:J75" si="3">IF(H23&gt;31,1,0)</f>
        <v>1</v>
      </c>
      <c r="K23" s="95"/>
      <c r="L23" s="61"/>
    </row>
    <row r="24" spans="1:12" ht="15" thickTop="1" x14ac:dyDescent="0.3">
      <c r="A24" s="272" t="s">
        <v>6</v>
      </c>
      <c r="B24" s="45">
        <v>43977</v>
      </c>
      <c r="C24" s="40">
        <v>2</v>
      </c>
      <c r="D24" s="56">
        <f>IF(C24&gt;130,1,0)</f>
        <v>0</v>
      </c>
      <c r="E24" s="57">
        <f>(SUM(D24:D36)/COUNT(D24:D36))*100</f>
        <v>0</v>
      </c>
      <c r="F24" s="272" t="s">
        <v>6</v>
      </c>
      <c r="G24" s="45">
        <v>43977</v>
      </c>
      <c r="H24" s="40">
        <v>0</v>
      </c>
      <c r="I24" s="92">
        <f t="shared" si="1"/>
        <v>0</v>
      </c>
      <c r="J24" s="92">
        <f t="shared" si="3"/>
        <v>0</v>
      </c>
      <c r="K24" s="93">
        <f>(SUM(I24:I36)/COUNT(I24:I36))*100</f>
        <v>0</v>
      </c>
      <c r="L24" s="57">
        <f>(SUM(J24:J36)/COUNT(J24:J36))*100</f>
        <v>30.76923076923077</v>
      </c>
    </row>
    <row r="25" spans="1:12" ht="14.4" x14ac:dyDescent="0.3">
      <c r="A25" s="272"/>
      <c r="B25" s="32">
        <v>43986</v>
      </c>
      <c r="C25" s="1">
        <v>27</v>
      </c>
      <c r="D25" s="58">
        <f>IF(C25&gt;130,1,0)</f>
        <v>0</v>
      </c>
      <c r="E25" s="59"/>
      <c r="F25" s="272"/>
      <c r="G25" s="32">
        <v>43986</v>
      </c>
      <c r="H25" s="1">
        <v>36</v>
      </c>
      <c r="I25" s="80">
        <f t="shared" si="1"/>
        <v>0</v>
      </c>
      <c r="J25" s="80">
        <f t="shared" si="3"/>
        <v>1</v>
      </c>
      <c r="K25" s="94"/>
      <c r="L25" s="59"/>
    </row>
    <row r="26" spans="1:12" ht="14.4" x14ac:dyDescent="0.3">
      <c r="A26" s="272"/>
      <c r="B26" s="32">
        <v>43991</v>
      </c>
      <c r="C26" s="1">
        <v>8</v>
      </c>
      <c r="D26" s="58">
        <f t="shared" ref="D26:D35" si="4">IF(C26&gt;130,1,0)</f>
        <v>0</v>
      </c>
      <c r="E26" s="59"/>
      <c r="F26" s="272"/>
      <c r="G26" s="32">
        <v>43991</v>
      </c>
      <c r="H26" s="1">
        <v>7.7</v>
      </c>
      <c r="I26" s="80">
        <f t="shared" si="1"/>
        <v>0</v>
      </c>
      <c r="J26" s="80">
        <f t="shared" si="3"/>
        <v>0</v>
      </c>
      <c r="K26" s="94"/>
      <c r="L26" s="59"/>
    </row>
    <row r="27" spans="1:12" ht="14.4" x14ac:dyDescent="0.3">
      <c r="A27" s="272"/>
      <c r="B27" s="32">
        <v>44000</v>
      </c>
      <c r="C27" s="1">
        <v>13</v>
      </c>
      <c r="D27" s="58">
        <f t="shared" si="4"/>
        <v>0</v>
      </c>
      <c r="E27" s="59"/>
      <c r="F27" s="272"/>
      <c r="G27" s="32">
        <v>44000</v>
      </c>
      <c r="H27" s="1">
        <v>54</v>
      </c>
      <c r="I27" s="80">
        <f t="shared" si="1"/>
        <v>0</v>
      </c>
      <c r="J27" s="80">
        <f t="shared" si="3"/>
        <v>1</v>
      </c>
      <c r="K27" s="94"/>
      <c r="L27" s="59"/>
    </row>
    <row r="28" spans="1:12" ht="14.4" x14ac:dyDescent="0.3">
      <c r="A28" s="272"/>
      <c r="B28" s="32">
        <v>44005</v>
      </c>
      <c r="C28" s="1">
        <v>18</v>
      </c>
      <c r="D28" s="58">
        <f t="shared" si="4"/>
        <v>0</v>
      </c>
      <c r="E28" s="59"/>
      <c r="F28" s="272"/>
      <c r="G28" s="32">
        <v>44005</v>
      </c>
      <c r="H28" s="1">
        <v>14</v>
      </c>
      <c r="I28" s="80">
        <f t="shared" si="1"/>
        <v>0</v>
      </c>
      <c r="J28" s="80">
        <f t="shared" si="3"/>
        <v>0</v>
      </c>
      <c r="K28" s="94"/>
      <c r="L28" s="59"/>
    </row>
    <row r="29" spans="1:12" ht="14.4" x14ac:dyDescent="0.3">
      <c r="A29" s="272"/>
      <c r="B29" s="32">
        <v>44011</v>
      </c>
      <c r="C29" s="1">
        <v>2</v>
      </c>
      <c r="D29" s="58">
        <f t="shared" si="4"/>
        <v>0</v>
      </c>
      <c r="E29" s="59"/>
      <c r="F29" s="272"/>
      <c r="G29" s="32">
        <v>44011</v>
      </c>
      <c r="H29" s="1">
        <v>2.9</v>
      </c>
      <c r="I29" s="80">
        <f t="shared" si="1"/>
        <v>0</v>
      </c>
      <c r="J29" s="80">
        <f t="shared" si="3"/>
        <v>0</v>
      </c>
      <c r="K29" s="94"/>
      <c r="L29" s="59"/>
    </row>
    <row r="30" spans="1:12" ht="14.4" x14ac:dyDescent="0.3">
      <c r="A30" s="272"/>
      <c r="B30" s="32">
        <v>44019</v>
      </c>
      <c r="C30" s="1">
        <v>4</v>
      </c>
      <c r="D30" s="58">
        <f t="shared" si="4"/>
        <v>0</v>
      </c>
      <c r="E30" s="59"/>
      <c r="F30" s="272"/>
      <c r="G30" s="32">
        <v>44019</v>
      </c>
      <c r="H30" s="1">
        <v>3.3</v>
      </c>
      <c r="I30" s="80">
        <f t="shared" si="1"/>
        <v>0</v>
      </c>
      <c r="J30" s="80">
        <f t="shared" si="3"/>
        <v>0</v>
      </c>
      <c r="K30" s="94"/>
      <c r="L30" s="59"/>
    </row>
    <row r="31" spans="1:12" ht="14.4" x14ac:dyDescent="0.3">
      <c r="A31" s="272"/>
      <c r="B31" s="32">
        <v>44025</v>
      </c>
      <c r="C31" s="1">
        <v>5</v>
      </c>
      <c r="D31" s="58">
        <f t="shared" si="4"/>
        <v>0</v>
      </c>
      <c r="E31" s="59"/>
      <c r="F31" s="272"/>
      <c r="G31" s="32">
        <v>44025</v>
      </c>
      <c r="H31" s="1">
        <v>29</v>
      </c>
      <c r="I31" s="80">
        <f t="shared" si="1"/>
        <v>0</v>
      </c>
      <c r="J31" s="80">
        <f t="shared" si="3"/>
        <v>0</v>
      </c>
      <c r="K31" s="94"/>
      <c r="L31" s="59"/>
    </row>
    <row r="32" spans="1:12" ht="14.4" x14ac:dyDescent="0.3">
      <c r="A32" s="272"/>
      <c r="B32" s="32">
        <v>44032</v>
      </c>
      <c r="C32" s="1">
        <v>6</v>
      </c>
      <c r="D32" s="58">
        <f t="shared" si="4"/>
        <v>0</v>
      </c>
      <c r="E32" s="59"/>
      <c r="F32" s="272"/>
      <c r="G32" s="32">
        <v>44032</v>
      </c>
      <c r="H32" s="1">
        <v>31</v>
      </c>
      <c r="I32" s="80">
        <f t="shared" si="1"/>
        <v>0</v>
      </c>
      <c r="J32" s="80">
        <f t="shared" si="3"/>
        <v>0</v>
      </c>
      <c r="K32" s="94"/>
      <c r="L32" s="59"/>
    </row>
    <row r="33" spans="1:12" ht="14.4" x14ac:dyDescent="0.3">
      <c r="A33" s="272"/>
      <c r="B33" s="32">
        <v>44039</v>
      </c>
      <c r="C33" s="1">
        <v>1</v>
      </c>
      <c r="D33" s="58">
        <f t="shared" si="4"/>
        <v>0</v>
      </c>
      <c r="E33" s="59"/>
      <c r="F33" s="272"/>
      <c r="G33" s="32">
        <v>44039</v>
      </c>
      <c r="H33" s="1">
        <v>2</v>
      </c>
      <c r="I33" s="80">
        <f t="shared" si="1"/>
        <v>0</v>
      </c>
      <c r="J33" s="80">
        <f t="shared" si="3"/>
        <v>0</v>
      </c>
      <c r="K33" s="94"/>
      <c r="L33" s="59"/>
    </row>
    <row r="34" spans="1:12" ht="14.4" x14ac:dyDescent="0.3">
      <c r="A34" s="272"/>
      <c r="B34" s="32">
        <v>44048</v>
      </c>
      <c r="C34" s="1">
        <v>38</v>
      </c>
      <c r="D34" s="58">
        <f t="shared" si="4"/>
        <v>0</v>
      </c>
      <c r="E34" s="59"/>
      <c r="F34" s="272"/>
      <c r="G34" s="32">
        <v>44048</v>
      </c>
      <c r="H34" s="1">
        <v>31</v>
      </c>
      <c r="I34" s="80">
        <f t="shared" si="1"/>
        <v>0</v>
      </c>
      <c r="J34" s="80">
        <f t="shared" si="3"/>
        <v>0</v>
      </c>
      <c r="K34" s="94"/>
      <c r="L34" s="59"/>
    </row>
    <row r="35" spans="1:12" ht="14.4" x14ac:dyDescent="0.3">
      <c r="A35" s="272"/>
      <c r="B35" s="32">
        <v>44054</v>
      </c>
      <c r="C35" s="1">
        <v>8</v>
      </c>
      <c r="D35" s="58">
        <f t="shared" si="4"/>
        <v>0</v>
      </c>
      <c r="E35" s="59"/>
      <c r="F35" s="272"/>
      <c r="G35" s="32">
        <v>44054</v>
      </c>
      <c r="H35" s="1">
        <v>43</v>
      </c>
      <c r="I35" s="80">
        <f t="shared" si="1"/>
        <v>0</v>
      </c>
      <c r="J35" s="80">
        <f t="shared" si="3"/>
        <v>1</v>
      </c>
      <c r="K35" s="94"/>
      <c r="L35" s="59"/>
    </row>
    <row r="36" spans="1:12" ht="15" thickBot="1" x14ac:dyDescent="0.35">
      <c r="A36" s="272"/>
      <c r="B36" s="44">
        <v>44061</v>
      </c>
      <c r="C36" s="41">
        <v>23</v>
      </c>
      <c r="D36" s="60">
        <v>0</v>
      </c>
      <c r="E36" s="61"/>
      <c r="F36" s="272"/>
      <c r="G36" s="44">
        <v>44061</v>
      </c>
      <c r="H36" s="41">
        <v>42</v>
      </c>
      <c r="I36" s="96">
        <f t="shared" si="1"/>
        <v>0</v>
      </c>
      <c r="J36" s="96">
        <f t="shared" si="3"/>
        <v>1</v>
      </c>
      <c r="K36" s="95"/>
      <c r="L36" s="61"/>
    </row>
    <row r="37" spans="1:12" ht="15" thickTop="1" x14ac:dyDescent="0.3">
      <c r="A37" s="272" t="s">
        <v>1</v>
      </c>
      <c r="B37" s="45">
        <v>43977</v>
      </c>
      <c r="C37" s="40">
        <v>1</v>
      </c>
      <c r="D37" s="56">
        <f>IF(C37&gt;130,1,0)</f>
        <v>0</v>
      </c>
      <c r="E37" s="57">
        <f>(SUM(D37:D49)/COUNT(D37:D49))*100</f>
        <v>0</v>
      </c>
      <c r="F37" s="272" t="s">
        <v>1</v>
      </c>
      <c r="G37" s="45">
        <v>43977</v>
      </c>
      <c r="H37" s="40">
        <v>3</v>
      </c>
      <c r="I37" s="92">
        <f t="shared" si="1"/>
        <v>0</v>
      </c>
      <c r="J37" s="92">
        <f t="shared" si="3"/>
        <v>0</v>
      </c>
      <c r="K37" s="93">
        <f>(SUM(I37:I49)/COUNT(I37:I49))*100</f>
        <v>0</v>
      </c>
      <c r="L37" s="57">
        <f>(SUM(J37:J49)/COUNT(J37:J49))*100</f>
        <v>30.76923076923077</v>
      </c>
    </row>
    <row r="38" spans="1:12" ht="14.4" x14ac:dyDescent="0.3">
      <c r="A38" s="272"/>
      <c r="B38" s="32">
        <v>43986</v>
      </c>
      <c r="C38" s="1">
        <v>6</v>
      </c>
      <c r="D38" s="58">
        <f>IF(C38&gt;130,1,0)</f>
        <v>0</v>
      </c>
      <c r="E38" s="59"/>
      <c r="F38" s="272"/>
      <c r="G38" s="32">
        <v>43986</v>
      </c>
      <c r="H38" s="1">
        <v>38</v>
      </c>
      <c r="I38" s="80">
        <f t="shared" si="1"/>
        <v>0</v>
      </c>
      <c r="J38" s="80">
        <f t="shared" si="3"/>
        <v>1</v>
      </c>
      <c r="K38" s="94"/>
      <c r="L38" s="59"/>
    </row>
    <row r="39" spans="1:12" ht="14.4" x14ac:dyDescent="0.3">
      <c r="A39" s="272"/>
      <c r="B39" s="32">
        <v>43991</v>
      </c>
      <c r="C39" s="1">
        <v>2</v>
      </c>
      <c r="D39" s="58">
        <f t="shared" ref="D39:D48" si="5">IF(C39&gt;130,1,0)</f>
        <v>0</v>
      </c>
      <c r="E39" s="59"/>
      <c r="F39" s="272"/>
      <c r="G39" s="32">
        <v>43991</v>
      </c>
      <c r="H39" s="1">
        <v>32</v>
      </c>
      <c r="I39" s="80">
        <f t="shared" si="1"/>
        <v>0</v>
      </c>
      <c r="J39" s="80">
        <f t="shared" si="3"/>
        <v>1</v>
      </c>
      <c r="K39" s="94"/>
      <c r="L39" s="59"/>
    </row>
    <row r="40" spans="1:12" ht="14.4" x14ac:dyDescent="0.3">
      <c r="A40" s="272"/>
      <c r="B40" s="32">
        <v>44000</v>
      </c>
      <c r="C40" s="1">
        <v>1</v>
      </c>
      <c r="D40" s="58">
        <f t="shared" si="5"/>
        <v>0</v>
      </c>
      <c r="E40" s="59"/>
      <c r="F40" s="272"/>
      <c r="G40" s="32">
        <v>44000</v>
      </c>
      <c r="H40" s="1">
        <v>15</v>
      </c>
      <c r="I40" s="80">
        <f t="shared" si="1"/>
        <v>0</v>
      </c>
      <c r="J40" s="80">
        <f t="shared" si="3"/>
        <v>0</v>
      </c>
      <c r="K40" s="94"/>
      <c r="L40" s="59"/>
    </row>
    <row r="41" spans="1:12" ht="14.4" x14ac:dyDescent="0.3">
      <c r="A41" s="272"/>
      <c r="B41" s="32">
        <v>44005</v>
      </c>
      <c r="C41" s="1">
        <v>2</v>
      </c>
      <c r="D41" s="58">
        <f t="shared" si="5"/>
        <v>0</v>
      </c>
      <c r="E41" s="59"/>
      <c r="F41" s="272"/>
      <c r="G41" s="32">
        <v>44005</v>
      </c>
      <c r="H41" s="1">
        <v>17</v>
      </c>
      <c r="I41" s="80">
        <f t="shared" si="1"/>
        <v>0</v>
      </c>
      <c r="J41" s="80">
        <f t="shared" si="3"/>
        <v>0</v>
      </c>
      <c r="K41" s="94"/>
      <c r="L41" s="59"/>
    </row>
    <row r="42" spans="1:12" ht="14.4" x14ac:dyDescent="0.3">
      <c r="A42" s="272"/>
      <c r="B42" s="32">
        <v>44011</v>
      </c>
      <c r="C42" s="1">
        <v>1</v>
      </c>
      <c r="D42" s="58">
        <f t="shared" si="5"/>
        <v>0</v>
      </c>
      <c r="E42" s="59"/>
      <c r="F42" s="272"/>
      <c r="G42" s="32">
        <v>44011</v>
      </c>
      <c r="H42" s="1">
        <v>3.3</v>
      </c>
      <c r="I42" s="80">
        <f t="shared" si="1"/>
        <v>0</v>
      </c>
      <c r="J42" s="80">
        <f t="shared" si="3"/>
        <v>0</v>
      </c>
      <c r="K42" s="94"/>
      <c r="L42" s="59"/>
    </row>
    <row r="43" spans="1:12" ht="14.4" x14ac:dyDescent="0.3">
      <c r="A43" s="272"/>
      <c r="B43" s="32">
        <v>44019</v>
      </c>
      <c r="C43" s="1">
        <v>3</v>
      </c>
      <c r="D43" s="58">
        <f t="shared" si="5"/>
        <v>0</v>
      </c>
      <c r="E43" s="59"/>
      <c r="F43" s="272"/>
      <c r="G43" s="32">
        <v>44019</v>
      </c>
      <c r="H43" s="1">
        <v>22</v>
      </c>
      <c r="I43" s="80">
        <f t="shared" si="1"/>
        <v>0</v>
      </c>
      <c r="J43" s="80">
        <f t="shared" si="3"/>
        <v>0</v>
      </c>
      <c r="K43" s="94"/>
      <c r="L43" s="59"/>
    </row>
    <row r="44" spans="1:12" ht="14.4" x14ac:dyDescent="0.3">
      <c r="A44" s="272"/>
      <c r="B44" s="32">
        <v>44025</v>
      </c>
      <c r="C44" s="1">
        <v>2</v>
      </c>
      <c r="D44" s="58">
        <f t="shared" si="5"/>
        <v>0</v>
      </c>
      <c r="E44" s="59"/>
      <c r="F44" s="272"/>
      <c r="G44" s="32">
        <v>44025</v>
      </c>
      <c r="H44" s="1">
        <v>15</v>
      </c>
      <c r="I44" s="80">
        <f t="shared" si="1"/>
        <v>0</v>
      </c>
      <c r="J44" s="80">
        <f t="shared" si="3"/>
        <v>0</v>
      </c>
      <c r="K44" s="94"/>
      <c r="L44" s="59"/>
    </row>
    <row r="45" spans="1:12" ht="14.4" x14ac:dyDescent="0.3">
      <c r="A45" s="272"/>
      <c r="B45" s="32">
        <v>44032</v>
      </c>
      <c r="C45" s="1">
        <v>1</v>
      </c>
      <c r="D45" s="58">
        <f t="shared" si="5"/>
        <v>0</v>
      </c>
      <c r="E45" s="59"/>
      <c r="F45" s="272"/>
      <c r="G45" s="32">
        <v>44032</v>
      </c>
      <c r="H45" s="1">
        <v>46</v>
      </c>
      <c r="I45" s="80">
        <f t="shared" si="1"/>
        <v>0</v>
      </c>
      <c r="J45" s="80">
        <f t="shared" si="3"/>
        <v>1</v>
      </c>
      <c r="K45" s="94"/>
      <c r="L45" s="59"/>
    </row>
    <row r="46" spans="1:12" ht="14.4" x14ac:dyDescent="0.3">
      <c r="A46" s="272"/>
      <c r="B46" s="32">
        <v>44039</v>
      </c>
      <c r="C46" s="1">
        <v>0</v>
      </c>
      <c r="D46" s="58">
        <f t="shared" si="5"/>
        <v>0</v>
      </c>
      <c r="E46" s="59"/>
      <c r="F46" s="272"/>
      <c r="G46" s="32">
        <v>44039</v>
      </c>
      <c r="H46" s="1">
        <v>1</v>
      </c>
      <c r="I46" s="80">
        <f t="shared" si="1"/>
        <v>0</v>
      </c>
      <c r="J46" s="80">
        <f t="shared" si="3"/>
        <v>0</v>
      </c>
      <c r="K46" s="94"/>
      <c r="L46" s="59"/>
    </row>
    <row r="47" spans="1:12" ht="14.4" x14ac:dyDescent="0.3">
      <c r="A47" s="272"/>
      <c r="B47" s="32">
        <v>44048</v>
      </c>
      <c r="C47" s="1">
        <v>2</v>
      </c>
      <c r="D47" s="58">
        <f t="shared" si="5"/>
        <v>0</v>
      </c>
      <c r="E47" s="59"/>
      <c r="F47" s="272"/>
      <c r="G47" s="32">
        <v>44048</v>
      </c>
      <c r="H47" s="1">
        <v>6.7</v>
      </c>
      <c r="I47" s="80">
        <f t="shared" si="1"/>
        <v>0</v>
      </c>
      <c r="J47" s="80">
        <f t="shared" si="3"/>
        <v>0</v>
      </c>
      <c r="K47" s="94"/>
      <c r="L47" s="59"/>
    </row>
    <row r="48" spans="1:12" ht="14.4" x14ac:dyDescent="0.3">
      <c r="A48" s="272"/>
      <c r="B48" s="32">
        <v>44054</v>
      </c>
      <c r="C48" s="1">
        <v>0</v>
      </c>
      <c r="D48" s="58">
        <f t="shared" si="5"/>
        <v>0</v>
      </c>
      <c r="E48" s="59"/>
      <c r="F48" s="272"/>
      <c r="G48" s="32">
        <v>44054</v>
      </c>
      <c r="H48" s="1">
        <v>1.7</v>
      </c>
      <c r="I48" s="80">
        <f t="shared" si="1"/>
        <v>0</v>
      </c>
      <c r="J48" s="80">
        <f t="shared" si="3"/>
        <v>0</v>
      </c>
      <c r="K48" s="94"/>
      <c r="L48" s="59"/>
    </row>
    <row r="49" spans="1:12" ht="15" thickBot="1" x14ac:dyDescent="0.35">
      <c r="A49" s="272"/>
      <c r="B49" s="44">
        <v>44061</v>
      </c>
      <c r="C49" s="41">
        <v>8</v>
      </c>
      <c r="D49" s="60">
        <v>0</v>
      </c>
      <c r="E49" s="61"/>
      <c r="F49" s="272"/>
      <c r="G49" s="44">
        <v>44061</v>
      </c>
      <c r="H49" s="41">
        <v>36</v>
      </c>
      <c r="I49" s="96">
        <f t="shared" si="1"/>
        <v>0</v>
      </c>
      <c r="J49" s="96">
        <f t="shared" si="3"/>
        <v>1</v>
      </c>
      <c r="K49" s="95"/>
      <c r="L49" s="61"/>
    </row>
    <row r="50" spans="1:12" ht="15" thickTop="1" x14ac:dyDescent="0.3">
      <c r="A50" s="272" t="s">
        <v>2</v>
      </c>
      <c r="B50" s="45">
        <v>43977</v>
      </c>
      <c r="C50" s="40">
        <v>0</v>
      </c>
      <c r="D50" s="56">
        <f>IF(C50&gt;130,1,0)</f>
        <v>0</v>
      </c>
      <c r="E50" s="57">
        <f>(SUM(D50:D62)/COUNT(D50:D62))*100</f>
        <v>0</v>
      </c>
      <c r="F50" s="272" t="s">
        <v>2</v>
      </c>
      <c r="G50" s="45">
        <v>43977</v>
      </c>
      <c r="H50" s="115">
        <v>1</v>
      </c>
      <c r="I50" s="92">
        <f t="shared" si="1"/>
        <v>0</v>
      </c>
      <c r="J50" s="92">
        <f t="shared" si="3"/>
        <v>0</v>
      </c>
      <c r="K50" s="93">
        <f>(SUM(I50:I62)/COUNT(I50:I62))*100</f>
        <v>0</v>
      </c>
      <c r="L50" s="57">
        <f>(SUM(J50:J62)/COUNT(J50:J62))*100</f>
        <v>61.53846153846154</v>
      </c>
    </row>
    <row r="51" spans="1:12" ht="14.4" x14ac:dyDescent="0.3">
      <c r="A51" s="272"/>
      <c r="B51" s="32">
        <v>43986</v>
      </c>
      <c r="C51" s="1">
        <v>10</v>
      </c>
      <c r="D51" s="58">
        <f>IF(C51&gt;130,1,0)</f>
        <v>0</v>
      </c>
      <c r="E51" s="59"/>
      <c r="F51" s="272"/>
      <c r="G51" s="32">
        <v>43986</v>
      </c>
      <c r="H51" s="118">
        <v>12</v>
      </c>
      <c r="I51" s="80">
        <f t="shared" si="1"/>
        <v>0</v>
      </c>
      <c r="J51" s="80">
        <f t="shared" si="3"/>
        <v>0</v>
      </c>
      <c r="K51" s="94"/>
      <c r="L51" s="59"/>
    </row>
    <row r="52" spans="1:12" ht="14.4" x14ac:dyDescent="0.3">
      <c r="A52" s="272"/>
      <c r="B52" s="32">
        <v>43991</v>
      </c>
      <c r="C52" s="1">
        <v>3</v>
      </c>
      <c r="D52" s="58">
        <f t="shared" ref="D52:D61" si="6">IF(C52&gt;130,1,0)</f>
        <v>0</v>
      </c>
      <c r="E52" s="59"/>
      <c r="F52" s="272"/>
      <c r="G52" s="32">
        <v>43991</v>
      </c>
      <c r="H52" s="118">
        <v>9.3000000000000007</v>
      </c>
      <c r="I52" s="80">
        <f t="shared" si="1"/>
        <v>0</v>
      </c>
      <c r="J52" s="80">
        <f t="shared" si="3"/>
        <v>0</v>
      </c>
      <c r="K52" s="94"/>
      <c r="L52" s="59"/>
    </row>
    <row r="53" spans="1:12" ht="14.4" x14ac:dyDescent="0.3">
      <c r="A53" s="272"/>
      <c r="B53" s="32">
        <v>44000</v>
      </c>
      <c r="C53" s="1">
        <v>4</v>
      </c>
      <c r="D53" s="58">
        <f t="shared" si="6"/>
        <v>0</v>
      </c>
      <c r="E53" s="59"/>
      <c r="F53" s="272"/>
      <c r="G53" s="32">
        <v>44000</v>
      </c>
      <c r="H53" s="118">
        <v>38</v>
      </c>
      <c r="I53" s="80">
        <f t="shared" si="1"/>
        <v>0</v>
      </c>
      <c r="J53" s="80">
        <f t="shared" si="3"/>
        <v>1</v>
      </c>
      <c r="K53" s="94"/>
      <c r="L53" s="59"/>
    </row>
    <row r="54" spans="1:12" ht="14.4" x14ac:dyDescent="0.3">
      <c r="A54" s="272"/>
      <c r="B54" s="32">
        <v>44005</v>
      </c>
      <c r="C54" s="1">
        <v>13</v>
      </c>
      <c r="D54" s="58">
        <f t="shared" si="6"/>
        <v>0</v>
      </c>
      <c r="E54" s="59"/>
      <c r="F54" s="272"/>
      <c r="G54" s="32">
        <v>44005</v>
      </c>
      <c r="H54" s="118">
        <v>62</v>
      </c>
      <c r="I54" s="80">
        <f t="shared" si="1"/>
        <v>0</v>
      </c>
      <c r="J54" s="80">
        <f t="shared" si="3"/>
        <v>1</v>
      </c>
      <c r="K54" s="94"/>
      <c r="L54" s="59"/>
    </row>
    <row r="55" spans="1:12" ht="14.4" x14ac:dyDescent="0.3">
      <c r="A55" s="272"/>
      <c r="B55" s="32">
        <v>44011</v>
      </c>
      <c r="C55" s="1">
        <v>16</v>
      </c>
      <c r="D55" s="58">
        <f t="shared" si="6"/>
        <v>0</v>
      </c>
      <c r="E55" s="59"/>
      <c r="F55" s="272"/>
      <c r="G55" s="32">
        <v>44011</v>
      </c>
      <c r="H55" s="118">
        <v>310</v>
      </c>
      <c r="I55" s="80">
        <f t="shared" si="1"/>
        <v>0</v>
      </c>
      <c r="J55" s="80">
        <f t="shared" si="3"/>
        <v>1</v>
      </c>
      <c r="K55" s="94"/>
      <c r="L55" s="59"/>
    </row>
    <row r="56" spans="1:12" ht="14.4" x14ac:dyDescent="0.3">
      <c r="A56" s="272"/>
      <c r="B56" s="32">
        <v>44019</v>
      </c>
      <c r="C56" s="1">
        <v>18</v>
      </c>
      <c r="D56" s="58">
        <f t="shared" si="6"/>
        <v>0</v>
      </c>
      <c r="E56" s="59"/>
      <c r="F56" s="272"/>
      <c r="G56" s="32">
        <v>44019</v>
      </c>
      <c r="H56" s="118">
        <v>84</v>
      </c>
      <c r="I56" s="80">
        <f t="shared" si="1"/>
        <v>0</v>
      </c>
      <c r="J56" s="80">
        <f t="shared" si="3"/>
        <v>1</v>
      </c>
      <c r="K56" s="94"/>
      <c r="L56" s="59"/>
    </row>
    <row r="57" spans="1:12" ht="14.4" x14ac:dyDescent="0.3">
      <c r="A57" s="272"/>
      <c r="B57" s="32">
        <v>44025</v>
      </c>
      <c r="C57" s="1">
        <v>1</v>
      </c>
      <c r="D57" s="58">
        <f t="shared" si="6"/>
        <v>0</v>
      </c>
      <c r="E57" s="59"/>
      <c r="F57" s="272"/>
      <c r="G57" s="32">
        <v>44025</v>
      </c>
      <c r="H57" s="118">
        <v>17</v>
      </c>
      <c r="I57" s="80">
        <f t="shared" si="1"/>
        <v>0</v>
      </c>
      <c r="J57" s="80">
        <f t="shared" si="3"/>
        <v>0</v>
      </c>
      <c r="K57" s="94"/>
      <c r="L57" s="59"/>
    </row>
    <row r="58" spans="1:12" ht="14.4" x14ac:dyDescent="0.3">
      <c r="A58" s="272"/>
      <c r="B58" s="32">
        <v>44032</v>
      </c>
      <c r="C58" s="1">
        <v>32</v>
      </c>
      <c r="D58" s="58">
        <f t="shared" si="6"/>
        <v>0</v>
      </c>
      <c r="E58" s="59"/>
      <c r="F58" s="272"/>
      <c r="G58" s="32">
        <v>44032</v>
      </c>
      <c r="H58" s="118">
        <v>280</v>
      </c>
      <c r="I58" s="80">
        <f t="shared" si="1"/>
        <v>0</v>
      </c>
      <c r="J58" s="80">
        <f t="shared" si="3"/>
        <v>1</v>
      </c>
      <c r="K58" s="94"/>
      <c r="L58" s="59"/>
    </row>
    <row r="59" spans="1:12" ht="14.4" x14ac:dyDescent="0.3">
      <c r="A59" s="272"/>
      <c r="B59" s="32">
        <v>44039</v>
      </c>
      <c r="C59" s="1">
        <v>6</v>
      </c>
      <c r="D59" s="58">
        <f t="shared" si="6"/>
        <v>0</v>
      </c>
      <c r="E59" s="59"/>
      <c r="F59" s="272"/>
      <c r="G59" s="32">
        <v>44039</v>
      </c>
      <c r="H59" s="118">
        <v>52</v>
      </c>
      <c r="I59" s="80">
        <f t="shared" si="1"/>
        <v>0</v>
      </c>
      <c r="J59" s="80">
        <f t="shared" si="3"/>
        <v>1</v>
      </c>
      <c r="K59" s="94"/>
      <c r="L59" s="59"/>
    </row>
    <row r="60" spans="1:12" ht="14.4" x14ac:dyDescent="0.3">
      <c r="A60" s="272"/>
      <c r="B60" s="32">
        <v>44048</v>
      </c>
      <c r="C60" s="1">
        <v>11</v>
      </c>
      <c r="D60" s="58">
        <f t="shared" si="6"/>
        <v>0</v>
      </c>
      <c r="E60" s="59"/>
      <c r="F60" s="272"/>
      <c r="G60" s="32">
        <v>44048</v>
      </c>
      <c r="H60" s="118">
        <v>57</v>
      </c>
      <c r="I60" s="80">
        <f t="shared" si="1"/>
        <v>0</v>
      </c>
      <c r="J60" s="80">
        <f t="shared" si="3"/>
        <v>1</v>
      </c>
      <c r="K60" s="94"/>
      <c r="L60" s="59"/>
    </row>
    <row r="61" spans="1:12" ht="14.4" x14ac:dyDescent="0.3">
      <c r="A61" s="272"/>
      <c r="B61" s="32">
        <v>44054</v>
      </c>
      <c r="C61" s="1">
        <v>0</v>
      </c>
      <c r="D61" s="58">
        <f t="shared" si="6"/>
        <v>0</v>
      </c>
      <c r="E61" s="59"/>
      <c r="F61" s="272"/>
      <c r="G61" s="32">
        <v>44054</v>
      </c>
      <c r="H61" s="118">
        <v>3</v>
      </c>
      <c r="I61" s="80">
        <f t="shared" si="1"/>
        <v>0</v>
      </c>
      <c r="J61" s="80">
        <f t="shared" si="3"/>
        <v>0</v>
      </c>
      <c r="K61" s="94"/>
      <c r="L61" s="59"/>
    </row>
    <row r="62" spans="1:12" ht="15" thickBot="1" x14ac:dyDescent="0.35">
      <c r="A62" s="272"/>
      <c r="B62" s="44">
        <v>44061</v>
      </c>
      <c r="C62" s="41">
        <v>37</v>
      </c>
      <c r="D62" s="60">
        <v>0</v>
      </c>
      <c r="E62" s="61"/>
      <c r="F62" s="272"/>
      <c r="G62" s="44">
        <v>44061</v>
      </c>
      <c r="H62" s="118">
        <v>76</v>
      </c>
      <c r="I62" s="96">
        <f t="shared" si="1"/>
        <v>0</v>
      </c>
      <c r="J62" s="96">
        <f t="shared" si="3"/>
        <v>1</v>
      </c>
      <c r="K62" s="95"/>
      <c r="L62" s="61"/>
    </row>
    <row r="63" spans="1:12" ht="15" thickTop="1" x14ac:dyDescent="0.3">
      <c r="A63" s="272" t="s">
        <v>3</v>
      </c>
      <c r="B63" s="45">
        <v>43977</v>
      </c>
      <c r="C63" s="40">
        <v>0</v>
      </c>
      <c r="D63" s="56">
        <f>IF(C63&gt;130,1,0)</f>
        <v>0</v>
      </c>
      <c r="E63" s="57">
        <f>(SUM(D63:D75)/COUNT(D63:D75))*100</f>
        <v>0</v>
      </c>
      <c r="F63" s="272" t="s">
        <v>3</v>
      </c>
      <c r="G63" s="45">
        <v>43977</v>
      </c>
      <c r="H63" s="40">
        <v>1</v>
      </c>
      <c r="I63" s="92">
        <f t="shared" si="1"/>
        <v>0</v>
      </c>
      <c r="J63" s="92">
        <f t="shared" si="3"/>
        <v>0</v>
      </c>
      <c r="K63" s="93">
        <f>(SUM(I63:I75)/COUNT(I63:I75))*100</f>
        <v>0</v>
      </c>
      <c r="L63" s="57">
        <f>(SUM(J63:J75)/COUNT(J63:J75))*100</f>
        <v>15.384615384615385</v>
      </c>
    </row>
    <row r="64" spans="1:12" ht="14.4" x14ac:dyDescent="0.3">
      <c r="A64" s="272"/>
      <c r="B64" s="32">
        <v>43986</v>
      </c>
      <c r="C64" s="1">
        <v>4</v>
      </c>
      <c r="D64" s="58">
        <f>IF(C64&gt;130,1,0)</f>
        <v>0</v>
      </c>
      <c r="E64" s="59"/>
      <c r="F64" s="272"/>
      <c r="G64" s="32">
        <v>43986</v>
      </c>
      <c r="H64" s="1">
        <v>9.3000000000000007</v>
      </c>
      <c r="I64" s="80">
        <f t="shared" si="1"/>
        <v>0</v>
      </c>
      <c r="J64" s="80">
        <f t="shared" si="3"/>
        <v>0</v>
      </c>
      <c r="K64" s="94"/>
      <c r="L64" s="59"/>
    </row>
    <row r="65" spans="1:12" ht="14.4" x14ac:dyDescent="0.3">
      <c r="A65" s="272"/>
      <c r="B65" s="32">
        <v>43991</v>
      </c>
      <c r="C65" s="1">
        <v>0</v>
      </c>
      <c r="D65" s="58">
        <f t="shared" ref="D65:D74" si="7">IF(C65&gt;130,1,0)</f>
        <v>0</v>
      </c>
      <c r="E65" s="59"/>
      <c r="F65" s="272"/>
      <c r="G65" s="32">
        <v>43991</v>
      </c>
      <c r="H65" s="1">
        <v>12</v>
      </c>
      <c r="I65" s="80">
        <f t="shared" si="1"/>
        <v>0</v>
      </c>
      <c r="J65" s="80">
        <f t="shared" si="3"/>
        <v>0</v>
      </c>
      <c r="K65" s="94"/>
      <c r="L65" s="59"/>
    </row>
    <row r="66" spans="1:12" ht="14.4" x14ac:dyDescent="0.3">
      <c r="A66" s="272"/>
      <c r="B66" s="32">
        <v>44000</v>
      </c>
      <c r="C66" s="1">
        <v>13</v>
      </c>
      <c r="D66" s="58">
        <f t="shared" si="7"/>
        <v>0</v>
      </c>
      <c r="E66" s="59"/>
      <c r="F66" s="272"/>
      <c r="G66" s="32">
        <v>44000</v>
      </c>
      <c r="H66" s="1">
        <v>31</v>
      </c>
      <c r="I66" s="80">
        <f t="shared" si="1"/>
        <v>0</v>
      </c>
      <c r="J66" s="80">
        <f t="shared" si="3"/>
        <v>0</v>
      </c>
      <c r="K66" s="94"/>
      <c r="L66" s="59"/>
    </row>
    <row r="67" spans="1:12" ht="14.4" x14ac:dyDescent="0.3">
      <c r="A67" s="272"/>
      <c r="B67" s="32">
        <v>44005</v>
      </c>
      <c r="C67" s="1">
        <v>14</v>
      </c>
      <c r="D67" s="58">
        <f t="shared" si="7"/>
        <v>0</v>
      </c>
      <c r="E67" s="59"/>
      <c r="F67" s="272"/>
      <c r="G67" s="32">
        <v>44005</v>
      </c>
      <c r="H67" s="1">
        <v>28</v>
      </c>
      <c r="I67" s="80">
        <f t="shared" si="1"/>
        <v>0</v>
      </c>
      <c r="J67" s="80">
        <f t="shared" si="3"/>
        <v>0</v>
      </c>
      <c r="K67" s="94"/>
      <c r="L67" s="59"/>
    </row>
    <row r="68" spans="1:12" ht="14.4" x14ac:dyDescent="0.3">
      <c r="A68" s="272"/>
      <c r="B68" s="32">
        <v>44011</v>
      </c>
      <c r="C68" s="1">
        <v>0</v>
      </c>
      <c r="D68" s="58">
        <f t="shared" si="7"/>
        <v>0</v>
      </c>
      <c r="E68" s="59"/>
      <c r="F68" s="272"/>
      <c r="G68" s="32">
        <v>44011</v>
      </c>
      <c r="H68" s="1">
        <v>3.3</v>
      </c>
      <c r="I68" s="80">
        <f t="shared" si="1"/>
        <v>0</v>
      </c>
      <c r="J68" s="80">
        <f t="shared" si="3"/>
        <v>0</v>
      </c>
      <c r="K68" s="94"/>
      <c r="L68" s="59"/>
    </row>
    <row r="69" spans="1:12" ht="14.4" x14ac:dyDescent="0.3">
      <c r="A69" s="272"/>
      <c r="B69" s="32">
        <v>44019</v>
      </c>
      <c r="C69" s="1">
        <v>22</v>
      </c>
      <c r="D69" s="58">
        <f t="shared" si="7"/>
        <v>0</v>
      </c>
      <c r="E69" s="59"/>
      <c r="F69" s="272"/>
      <c r="G69" s="32">
        <v>44019</v>
      </c>
      <c r="H69" s="1">
        <v>50</v>
      </c>
      <c r="I69" s="80">
        <f t="shared" si="1"/>
        <v>0</v>
      </c>
      <c r="J69" s="80">
        <f t="shared" si="3"/>
        <v>1</v>
      </c>
      <c r="K69" s="94"/>
      <c r="L69" s="59"/>
    </row>
    <row r="70" spans="1:12" ht="14.4" x14ac:dyDescent="0.3">
      <c r="A70" s="272"/>
      <c r="B70" s="32">
        <v>44025</v>
      </c>
      <c r="C70" s="1">
        <v>1</v>
      </c>
      <c r="D70" s="58">
        <f t="shared" si="7"/>
        <v>0</v>
      </c>
      <c r="E70" s="59"/>
      <c r="F70" s="272"/>
      <c r="G70" s="32">
        <v>44025</v>
      </c>
      <c r="H70" s="1">
        <v>15</v>
      </c>
      <c r="I70" s="80">
        <f t="shared" si="1"/>
        <v>0</v>
      </c>
      <c r="J70" s="80">
        <f t="shared" si="3"/>
        <v>0</v>
      </c>
      <c r="K70" s="94"/>
      <c r="L70" s="59"/>
    </row>
    <row r="71" spans="1:12" ht="14.4" x14ac:dyDescent="0.3">
      <c r="A71" s="272"/>
      <c r="B71" s="32">
        <v>44032</v>
      </c>
      <c r="C71" s="1">
        <v>24</v>
      </c>
      <c r="D71" s="58">
        <f t="shared" si="7"/>
        <v>0</v>
      </c>
      <c r="E71" s="59"/>
      <c r="F71" s="272"/>
      <c r="G71" s="32">
        <v>44032</v>
      </c>
      <c r="H71" s="1">
        <v>40</v>
      </c>
      <c r="I71" s="80">
        <f t="shared" si="1"/>
        <v>0</v>
      </c>
      <c r="J71" s="80">
        <f t="shared" si="3"/>
        <v>1</v>
      </c>
      <c r="K71" s="94"/>
      <c r="L71" s="59"/>
    </row>
    <row r="72" spans="1:12" ht="14.4" x14ac:dyDescent="0.3">
      <c r="A72" s="272"/>
      <c r="B72" s="32">
        <v>44039</v>
      </c>
      <c r="C72" s="1">
        <v>3</v>
      </c>
      <c r="D72" s="58">
        <f t="shared" si="7"/>
        <v>0</v>
      </c>
      <c r="E72" s="59"/>
      <c r="F72" s="272"/>
      <c r="G72" s="32">
        <v>44039</v>
      </c>
      <c r="H72" s="1">
        <v>10</v>
      </c>
      <c r="I72" s="80">
        <f t="shared" si="1"/>
        <v>0</v>
      </c>
      <c r="J72" s="80">
        <f t="shared" si="3"/>
        <v>0</v>
      </c>
      <c r="K72" s="94"/>
      <c r="L72" s="59"/>
    </row>
    <row r="73" spans="1:12" ht="14.4" x14ac:dyDescent="0.3">
      <c r="A73" s="272"/>
      <c r="B73" s="32">
        <v>44048</v>
      </c>
      <c r="C73" s="1">
        <v>8</v>
      </c>
      <c r="D73" s="58">
        <f t="shared" si="7"/>
        <v>0</v>
      </c>
      <c r="E73" s="59"/>
      <c r="F73" s="272"/>
      <c r="G73" s="32">
        <v>44048</v>
      </c>
      <c r="H73" s="1">
        <v>29</v>
      </c>
      <c r="I73" s="80">
        <f t="shared" ref="I73:I75" si="8">IF(H73&gt;400,1,0)</f>
        <v>0</v>
      </c>
      <c r="J73" s="80">
        <f t="shared" si="3"/>
        <v>0</v>
      </c>
      <c r="K73" s="94"/>
      <c r="L73" s="59"/>
    </row>
    <row r="74" spans="1:12" ht="14.4" x14ac:dyDescent="0.3">
      <c r="A74" s="272"/>
      <c r="B74" s="32">
        <v>44054</v>
      </c>
      <c r="C74" s="1">
        <v>2</v>
      </c>
      <c r="D74" s="58">
        <f t="shared" si="7"/>
        <v>0</v>
      </c>
      <c r="E74" s="59"/>
      <c r="F74" s="272"/>
      <c r="G74" s="32">
        <v>44054</v>
      </c>
      <c r="H74" s="1">
        <v>19</v>
      </c>
      <c r="I74" s="80">
        <f t="shared" si="8"/>
        <v>0</v>
      </c>
      <c r="J74" s="80">
        <f t="shared" si="3"/>
        <v>0</v>
      </c>
      <c r="K74" s="94"/>
      <c r="L74" s="59"/>
    </row>
    <row r="75" spans="1:12" ht="15" thickBot="1" x14ac:dyDescent="0.35">
      <c r="A75" s="272"/>
      <c r="B75" s="44">
        <v>44061</v>
      </c>
      <c r="C75" s="41">
        <v>33</v>
      </c>
      <c r="D75" s="60">
        <v>0</v>
      </c>
      <c r="E75" s="61"/>
      <c r="F75" s="272"/>
      <c r="G75" s="44">
        <v>44061</v>
      </c>
      <c r="H75" s="41">
        <v>27</v>
      </c>
      <c r="I75" s="96">
        <f t="shared" si="8"/>
        <v>0</v>
      </c>
      <c r="J75" s="96">
        <f t="shared" si="3"/>
        <v>0</v>
      </c>
      <c r="K75" s="95"/>
      <c r="L75" s="61"/>
    </row>
    <row r="76" spans="1:12" ht="18.600000000000001" thickTop="1" x14ac:dyDescent="0.3">
      <c r="I76" s="79"/>
      <c r="J76" s="79"/>
    </row>
  </sheetData>
  <mergeCells count="25">
    <mergeCell ref="H6:J6"/>
    <mergeCell ref="B4:D4"/>
    <mergeCell ref="G4:J4"/>
    <mergeCell ref="A63:A75"/>
    <mergeCell ref="F63:F75"/>
    <mergeCell ref="A37:A49"/>
    <mergeCell ref="F37:F49"/>
    <mergeCell ref="A50:A62"/>
    <mergeCell ref="F50:F62"/>
    <mergeCell ref="A2:L2"/>
    <mergeCell ref="A1:L1"/>
    <mergeCell ref="A3:L3"/>
    <mergeCell ref="G9:H9"/>
    <mergeCell ref="A24:A36"/>
    <mergeCell ref="F24:F36"/>
    <mergeCell ref="B9:C9"/>
    <mergeCell ref="A11:A23"/>
    <mergeCell ref="F11:F23"/>
    <mergeCell ref="C7:D7"/>
    <mergeCell ref="H7:J7"/>
    <mergeCell ref="C8:D8"/>
    <mergeCell ref="H8:J8"/>
    <mergeCell ref="B5:D5"/>
    <mergeCell ref="G5:J5"/>
    <mergeCell ref="C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 READ THIS FIRST</vt:lpstr>
      <vt:lpstr>2019-2020_FinalReport_MST2020</vt:lpstr>
      <vt:lpstr>2017-2020_SKERunCounts_FINALRPT</vt:lpstr>
      <vt:lpstr>2019-2020_FinalReport_WQStnds</vt:lpstr>
      <vt:lpstr>2019-2020_FinalReport_SampSites</vt:lpstr>
      <vt:lpstr>2019-2020_FinalReport_WkExcdnce</vt:lpstr>
      <vt:lpstr>2019-2020_FinalReport_Entero</vt:lpstr>
      <vt:lpstr>2019-2020 Final report_FC</vt:lpstr>
      <vt:lpstr>10%_STV_samples</vt:lpstr>
      <vt:lpstr>Geomean calcs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Benjamin Meyer</cp:lastModifiedBy>
  <dcterms:created xsi:type="dcterms:W3CDTF">2019-05-24T20:27:52Z</dcterms:created>
  <dcterms:modified xsi:type="dcterms:W3CDTF">2020-12-11T00:34:34Z</dcterms:modified>
</cp:coreProperties>
</file>