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meyer\Documents\GitHub\KWF_Metals_2020\documents\references\"/>
    </mc:Choice>
  </mc:AlternateContent>
  <workbookProtection workbookAlgorithmName="SHA-512" workbookHashValue="3EqXOopa7ej66kovd9H46qhGbbOC9lNPtNZyoLfjiI6O+RBqaJpYt0IMyd1aR1Pqy74DMCCqDBScYBjlqYv/mQ==" workbookSaltValue="qVZ/yI6ZEXlPaPSayzRnsQ==" workbookSpinCount="100000" lockStructure="1"/>
  <bookViews>
    <workbookView xWindow="0" yWindow="0" windowWidth="22995" windowHeight="8640"/>
  </bookViews>
  <sheets>
    <sheet name="2015-17 Kenai River_Zn" sheetId="1" r:id="rId1"/>
    <sheet name="2015-17 Kenai River_Cu" sheetId="2" r:id="rId2"/>
    <sheet name="2015-17 Kenai River_Fe" sheetId="3" r:id="rId3"/>
    <sheet name="Zn graph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17" i="1"/>
  <c r="Q16" i="1"/>
  <c r="Q15" i="1"/>
  <c r="AE18" i="1" l="1"/>
  <c r="AE17" i="1"/>
  <c r="AE15" i="1"/>
  <c r="AE19" i="1"/>
  <c r="AE14" i="1"/>
  <c r="AE16" i="1"/>
  <c r="N19" i="3"/>
  <c r="F19" i="3"/>
  <c r="N18" i="3"/>
  <c r="F18" i="3"/>
  <c r="N17" i="3"/>
  <c r="F17" i="3"/>
  <c r="N16" i="3"/>
  <c r="H16" i="3"/>
  <c r="F16" i="3"/>
  <c r="N15" i="3"/>
  <c r="F15" i="3"/>
  <c r="H15" i="3" s="1"/>
  <c r="N14" i="3"/>
  <c r="P15" i="3" s="1"/>
  <c r="F14" i="3"/>
  <c r="H18" i="3" l="1"/>
  <c r="H17" i="3"/>
  <c r="P16" i="3"/>
  <c r="P18" i="3" s="1"/>
  <c r="P17" i="3" l="1"/>
  <c r="P49" i="2" l="1"/>
  <c r="T49" i="2" s="1"/>
  <c r="U49" i="2" s="1"/>
  <c r="V49" i="2" s="1"/>
  <c r="P48" i="2"/>
  <c r="T48" i="2" s="1"/>
  <c r="U48" i="2" s="1"/>
  <c r="V48" i="2" s="1"/>
  <c r="P47" i="2"/>
  <c r="T47" i="2" s="1"/>
  <c r="U47" i="2" s="1"/>
  <c r="V47" i="2" s="1"/>
  <c r="P46" i="2"/>
  <c r="T46" i="2" s="1"/>
  <c r="U46" i="2" s="1"/>
  <c r="V46" i="2" s="1"/>
  <c r="P45" i="2"/>
  <c r="T45" i="2" s="1"/>
  <c r="U45" i="2" s="1"/>
  <c r="V45" i="2" s="1"/>
  <c r="P44" i="2"/>
  <c r="T44" i="2" s="1"/>
  <c r="U44" i="2" s="1"/>
  <c r="V44" i="2" s="1"/>
  <c r="P43" i="2"/>
  <c r="T43" i="2" s="1"/>
  <c r="U43" i="2" s="1"/>
  <c r="V43" i="2" s="1"/>
  <c r="P42" i="2"/>
  <c r="T42" i="2" s="1"/>
  <c r="U42" i="2" s="1"/>
  <c r="V42" i="2" s="1"/>
  <c r="P41" i="2"/>
  <c r="T41" i="2" s="1"/>
  <c r="U41" i="2" s="1"/>
  <c r="V41" i="2" s="1"/>
  <c r="P40" i="2"/>
  <c r="T40" i="2" s="1"/>
  <c r="U40" i="2" s="1"/>
  <c r="V40" i="2" s="1"/>
  <c r="P39" i="2"/>
  <c r="T39" i="2" s="1"/>
  <c r="U39" i="2" s="1"/>
  <c r="V39" i="2" s="1"/>
  <c r="P38" i="2"/>
  <c r="T38" i="2" s="1"/>
  <c r="U38" i="2" s="1"/>
  <c r="V38" i="2" s="1"/>
  <c r="P37" i="2"/>
  <c r="T37" i="2" s="1"/>
  <c r="U37" i="2" s="1"/>
  <c r="V37" i="2" s="1"/>
  <c r="P36" i="2"/>
  <c r="T36" i="2" s="1"/>
  <c r="U36" i="2" s="1"/>
  <c r="V36" i="2" s="1"/>
  <c r="P35" i="2"/>
  <c r="T35" i="2" s="1"/>
  <c r="U35" i="2" s="1"/>
  <c r="V35" i="2" s="1"/>
  <c r="P34" i="2"/>
  <c r="T34" i="2" s="1"/>
  <c r="U34" i="2" s="1"/>
  <c r="V34" i="2" s="1"/>
  <c r="P33" i="2"/>
  <c r="T33" i="2" s="1"/>
  <c r="U33" i="2" s="1"/>
  <c r="V33" i="2" s="1"/>
  <c r="P32" i="2"/>
  <c r="T32" i="2" s="1"/>
  <c r="U32" i="2" s="1"/>
  <c r="V32" i="2" s="1"/>
  <c r="P31" i="2"/>
  <c r="T31" i="2" s="1"/>
  <c r="U31" i="2" s="1"/>
  <c r="V31" i="2" s="1"/>
  <c r="P30" i="2"/>
  <c r="T30" i="2" s="1"/>
  <c r="U30" i="2" s="1"/>
  <c r="V30" i="2" s="1"/>
  <c r="P29" i="2"/>
  <c r="T29" i="2" s="1"/>
  <c r="U29" i="2" s="1"/>
  <c r="V29" i="2" s="1"/>
  <c r="P28" i="2"/>
  <c r="T28" i="2" s="1"/>
  <c r="U28" i="2" s="1"/>
  <c r="V28" i="2" s="1"/>
  <c r="P27" i="2"/>
  <c r="T27" i="2" s="1"/>
  <c r="U27" i="2" s="1"/>
  <c r="V27" i="2" s="1"/>
  <c r="P26" i="2"/>
  <c r="T26" i="2" s="1"/>
  <c r="U26" i="2" s="1"/>
  <c r="V26" i="2" s="1"/>
  <c r="P25" i="2"/>
  <c r="T25" i="2" s="1"/>
  <c r="U25" i="2" s="1"/>
  <c r="V25" i="2" s="1"/>
  <c r="P24" i="2"/>
  <c r="T24" i="2" s="1"/>
  <c r="U24" i="2" s="1"/>
  <c r="V24" i="2" s="1"/>
  <c r="P23" i="2"/>
  <c r="T23" i="2" s="1"/>
  <c r="U23" i="2" s="1"/>
  <c r="V23" i="2" s="1"/>
  <c r="P22" i="2"/>
  <c r="T22" i="2" s="1"/>
  <c r="U22" i="2" s="1"/>
  <c r="V22" i="2" s="1"/>
  <c r="P21" i="2"/>
  <c r="T21" i="2" s="1"/>
  <c r="U21" i="2" s="1"/>
  <c r="V21" i="2" s="1"/>
  <c r="P20" i="2"/>
  <c r="T20" i="2" s="1"/>
  <c r="U20" i="2" s="1"/>
  <c r="V20" i="2" s="1"/>
  <c r="AC19" i="2"/>
  <c r="AG19" i="2" s="1"/>
  <c r="AH19" i="2" s="1"/>
  <c r="AI19" i="2" s="1"/>
  <c r="P19" i="2"/>
  <c r="T19" i="2" s="1"/>
  <c r="U19" i="2" s="1"/>
  <c r="V19" i="2" s="1"/>
  <c r="H19" i="2"/>
  <c r="G19" i="2"/>
  <c r="AC18" i="2"/>
  <c r="AG18" i="2" s="1"/>
  <c r="AH18" i="2" s="1"/>
  <c r="AI18" i="2" s="1"/>
  <c r="P18" i="2"/>
  <c r="T18" i="2" s="1"/>
  <c r="U18" i="2" s="1"/>
  <c r="V18" i="2" s="1"/>
  <c r="H18" i="2"/>
  <c r="G18" i="2"/>
  <c r="AC17" i="2"/>
  <c r="AG17" i="2" s="1"/>
  <c r="AH17" i="2" s="1"/>
  <c r="AI17" i="2" s="1"/>
  <c r="P17" i="2"/>
  <c r="T17" i="2" s="1"/>
  <c r="U17" i="2" s="1"/>
  <c r="V17" i="2" s="1"/>
  <c r="H17" i="2"/>
  <c r="G17" i="2"/>
  <c r="AC16" i="2"/>
  <c r="AG16" i="2" s="1"/>
  <c r="AH16" i="2" s="1"/>
  <c r="AI16" i="2" s="1"/>
  <c r="P16" i="2"/>
  <c r="T16" i="2" s="1"/>
  <c r="U16" i="2" s="1"/>
  <c r="V16" i="2" s="1"/>
  <c r="H16" i="2"/>
  <c r="G16" i="2"/>
  <c r="AC15" i="2"/>
  <c r="AG15" i="2" s="1"/>
  <c r="AH15" i="2" s="1"/>
  <c r="AI15" i="2" s="1"/>
  <c r="P15" i="2"/>
  <c r="T15" i="2" s="1"/>
  <c r="U15" i="2" s="1"/>
  <c r="V15" i="2" s="1"/>
  <c r="K15" i="2"/>
  <c r="K18" i="2" s="1"/>
  <c r="H15" i="2"/>
  <c r="G15" i="2"/>
  <c r="AC14" i="2"/>
  <c r="AG14" i="2" s="1"/>
  <c r="AH14" i="2" s="1"/>
  <c r="AI14" i="2" s="1"/>
  <c r="V14" i="2"/>
  <c r="P14" i="2"/>
  <c r="T14" i="2" s="1"/>
  <c r="U14" i="2" s="1"/>
  <c r="H14" i="2"/>
  <c r="G14" i="2"/>
  <c r="J15" i="2" l="1"/>
  <c r="J16" i="2"/>
  <c r="AK15" i="2"/>
  <c r="AK16" i="2"/>
  <c r="X16" i="2"/>
  <c r="J17" i="2"/>
  <c r="X15" i="2"/>
  <c r="J18" i="2"/>
  <c r="K16" i="2"/>
  <c r="K17" i="2" s="1"/>
  <c r="X18" i="2" l="1"/>
  <c r="X17" i="2"/>
  <c r="AK17" i="2"/>
  <c r="AK18" i="2" s="1"/>
  <c r="AG15" i="1" l="1"/>
  <c r="AK15" i="1" s="1"/>
  <c r="AL15" i="1" s="1"/>
  <c r="AM15" i="1" s="1"/>
  <c r="AG16" i="1"/>
  <c r="AK16" i="1" s="1"/>
  <c r="AL16" i="1" s="1"/>
  <c r="AM16" i="1" s="1"/>
  <c r="AG17" i="1"/>
  <c r="AK17" i="1" s="1"/>
  <c r="AL17" i="1" s="1"/>
  <c r="AM17" i="1" s="1"/>
  <c r="AG18" i="1"/>
  <c r="AK18" i="1" s="1"/>
  <c r="AL18" i="1" s="1"/>
  <c r="AM18" i="1" s="1"/>
  <c r="AG19" i="1"/>
  <c r="AK19" i="1" s="1"/>
  <c r="AL19" i="1" s="1"/>
  <c r="AM19" i="1" s="1"/>
  <c r="T15" i="1"/>
  <c r="X15" i="1" s="1"/>
  <c r="Y15" i="1" s="1"/>
  <c r="Z15" i="1" s="1"/>
  <c r="T16" i="1"/>
  <c r="X16" i="1" s="1"/>
  <c r="Y16" i="1" s="1"/>
  <c r="Z16" i="1" s="1"/>
  <c r="T17" i="1"/>
  <c r="X17" i="1" s="1"/>
  <c r="Y17" i="1" s="1"/>
  <c r="Z17" i="1" s="1"/>
  <c r="T18" i="1"/>
  <c r="X18" i="1" s="1"/>
  <c r="Y18" i="1" s="1"/>
  <c r="Z18" i="1" s="1"/>
  <c r="T19" i="1"/>
  <c r="X19" i="1" s="1"/>
  <c r="Y19" i="1" s="1"/>
  <c r="Z19" i="1" s="1"/>
  <c r="T20" i="1"/>
  <c r="X20" i="1" s="1"/>
  <c r="Y20" i="1" s="1"/>
  <c r="Z20" i="1" s="1"/>
  <c r="T21" i="1"/>
  <c r="X21" i="1" s="1"/>
  <c r="Y21" i="1" s="1"/>
  <c r="Z21" i="1" s="1"/>
  <c r="T22" i="1"/>
  <c r="X22" i="1" s="1"/>
  <c r="Y22" i="1" s="1"/>
  <c r="Z22" i="1" s="1"/>
  <c r="T23" i="1"/>
  <c r="X23" i="1" s="1"/>
  <c r="Y23" i="1" s="1"/>
  <c r="Z23" i="1" s="1"/>
  <c r="T24" i="1"/>
  <c r="X24" i="1" s="1"/>
  <c r="Y24" i="1" s="1"/>
  <c r="Z24" i="1" s="1"/>
  <c r="T25" i="1"/>
  <c r="X25" i="1" s="1"/>
  <c r="Y25" i="1" s="1"/>
  <c r="Z25" i="1" s="1"/>
  <c r="T26" i="1"/>
  <c r="X26" i="1" s="1"/>
  <c r="Y26" i="1" s="1"/>
  <c r="Z26" i="1" s="1"/>
  <c r="T27" i="1"/>
  <c r="X27" i="1" s="1"/>
  <c r="Y27" i="1" s="1"/>
  <c r="Z27" i="1" s="1"/>
  <c r="T28" i="1"/>
  <c r="X28" i="1" s="1"/>
  <c r="Y28" i="1" s="1"/>
  <c r="Z28" i="1" s="1"/>
  <c r="T29" i="1"/>
  <c r="X29" i="1" s="1"/>
  <c r="Y29" i="1" s="1"/>
  <c r="Z29" i="1" s="1"/>
  <c r="T30" i="1"/>
  <c r="X30" i="1" s="1"/>
  <c r="Y30" i="1" s="1"/>
  <c r="Z30" i="1" s="1"/>
  <c r="T31" i="1"/>
  <c r="X31" i="1" s="1"/>
  <c r="Y31" i="1" s="1"/>
  <c r="Z31" i="1" s="1"/>
  <c r="T32" i="1"/>
  <c r="X32" i="1" s="1"/>
  <c r="Y32" i="1" s="1"/>
  <c r="Z32" i="1" s="1"/>
  <c r="T33" i="1"/>
  <c r="X33" i="1" s="1"/>
  <c r="Y33" i="1" s="1"/>
  <c r="Z33" i="1" s="1"/>
  <c r="T34" i="1"/>
  <c r="X34" i="1" s="1"/>
  <c r="Y34" i="1" s="1"/>
  <c r="Z34" i="1" s="1"/>
  <c r="T35" i="1"/>
  <c r="X35" i="1" s="1"/>
  <c r="Y35" i="1" s="1"/>
  <c r="Z35" i="1" s="1"/>
  <c r="T36" i="1"/>
  <c r="X36" i="1" s="1"/>
  <c r="Y36" i="1" s="1"/>
  <c r="Z36" i="1" s="1"/>
  <c r="T37" i="1"/>
  <c r="X37" i="1" s="1"/>
  <c r="Y37" i="1" s="1"/>
  <c r="Z37" i="1" s="1"/>
  <c r="T38" i="1"/>
  <c r="X38" i="1" s="1"/>
  <c r="Y38" i="1" s="1"/>
  <c r="Z38" i="1" s="1"/>
  <c r="T39" i="1"/>
  <c r="X39" i="1" s="1"/>
  <c r="Y39" i="1" s="1"/>
  <c r="Z39" i="1" s="1"/>
  <c r="T40" i="1"/>
  <c r="X40" i="1" s="1"/>
  <c r="Y40" i="1" s="1"/>
  <c r="Z40" i="1" s="1"/>
  <c r="T41" i="1"/>
  <c r="X41" i="1" s="1"/>
  <c r="Y41" i="1" s="1"/>
  <c r="Z41" i="1" s="1"/>
  <c r="T42" i="1"/>
  <c r="X42" i="1" s="1"/>
  <c r="Y42" i="1" s="1"/>
  <c r="Z42" i="1" s="1"/>
  <c r="T43" i="1"/>
  <c r="X43" i="1" s="1"/>
  <c r="Y43" i="1" s="1"/>
  <c r="Z43" i="1" s="1"/>
  <c r="T44" i="1"/>
  <c r="X44" i="1" s="1"/>
  <c r="Y44" i="1" s="1"/>
  <c r="Z44" i="1" s="1"/>
  <c r="T45" i="1"/>
  <c r="X45" i="1" s="1"/>
  <c r="Y45" i="1" s="1"/>
  <c r="Z45" i="1" s="1"/>
  <c r="T46" i="1"/>
  <c r="X46" i="1" s="1"/>
  <c r="Y46" i="1" s="1"/>
  <c r="Z46" i="1" s="1"/>
  <c r="T47" i="1"/>
  <c r="X47" i="1" s="1"/>
  <c r="Y47" i="1" s="1"/>
  <c r="Z47" i="1" s="1"/>
  <c r="T48" i="1"/>
  <c r="X48" i="1" s="1"/>
  <c r="Y48" i="1" s="1"/>
  <c r="Z48" i="1" s="1"/>
  <c r="T49" i="1"/>
  <c r="X49" i="1" s="1"/>
  <c r="Y49" i="1" s="1"/>
  <c r="Z49" i="1" s="1"/>
  <c r="AG14" i="1" l="1"/>
  <c r="AK14" i="1" s="1"/>
  <c r="AL14" i="1" s="1"/>
  <c r="AM14" i="1" s="1"/>
  <c r="T14" i="1" l="1"/>
  <c r="X14" i="1" s="1"/>
  <c r="Y14" i="1" s="1"/>
  <c r="Z14" i="1" s="1"/>
  <c r="AB16" i="1" l="1"/>
  <c r="AB15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AO15" i="1" l="1"/>
  <c r="AO16" i="1"/>
  <c r="L15" i="1"/>
  <c r="M14" i="1"/>
  <c r="M17" i="1" s="1"/>
  <c r="N15" i="1"/>
  <c r="N14" i="1"/>
  <c r="N17" i="1" s="1"/>
  <c r="L14" i="1"/>
  <c r="M15" i="1"/>
  <c r="M16" i="1" l="1"/>
  <c r="N16" i="1"/>
  <c r="L16" i="1"/>
  <c r="L17" i="1"/>
  <c r="AB17" i="1"/>
  <c r="AB18" i="1"/>
  <c r="AO17" i="1"/>
  <c r="AO18" i="1" s="1"/>
</calcChain>
</file>

<file path=xl/sharedStrings.xml><?xml version="1.0" encoding="utf-8"?>
<sst xmlns="http://schemas.openxmlformats.org/spreadsheetml/2006/main" count="244" uniqueCount="86">
  <si>
    <t>Drinking water</t>
  </si>
  <si>
    <t>Stock water</t>
  </si>
  <si>
    <t>Irrigation water</t>
  </si>
  <si>
    <t>Aquatic Life - Acute</t>
  </si>
  <si>
    <t>See conversion</t>
  </si>
  <si>
    <t>Aquatic Life - Chronic</t>
  </si>
  <si>
    <t>Human Health - Water &amp; Aquatic Organisms</t>
  </si>
  <si>
    <t>Human Health - Aquatic Organisms Only</t>
  </si>
  <si>
    <t>Criteria</t>
  </si>
  <si>
    <t>Results</t>
  </si>
  <si>
    <t>Zinc (Zn)</t>
  </si>
  <si>
    <t>Acute Aquatic Life Criteria</t>
  </si>
  <si>
    <t>Chronic Aquatic Life Criteria</t>
  </si>
  <si>
    <t>Date</t>
  </si>
  <si>
    <t>Zn Daily Average Total Data</t>
  </si>
  <si>
    <t>Human Health - Water &amp; Aquatic Orgs</t>
  </si>
  <si>
    <t>Human Health - Aquatic Orgs only</t>
  </si>
  <si>
    <t>Irrigation exceedances</t>
  </si>
  <si>
    <t>Human Health Water &amp; Aquatic Orgs exceedances</t>
  </si>
  <si>
    <t>Human Health - Aquatic Orgs only exceedances</t>
  </si>
  <si>
    <t>Metric or Parameter</t>
  </si>
  <si>
    <t>Irrigation Water</t>
  </si>
  <si>
    <t>Enter instantaneous data</t>
  </si>
  <si>
    <t>Enter 4 day average data</t>
  </si>
  <si>
    <t>Blue Cells Data Entry</t>
  </si>
  <si>
    <t>(M/D/Y 24:00)</t>
  </si>
  <si>
    <t>ug/L</t>
  </si>
  <si>
    <t>(1 = Yes, 0 = No)</t>
  </si>
  <si>
    <r>
      <t>Target Type 1 Error [α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]</t>
    </r>
  </si>
  <si>
    <t>Data</t>
  </si>
  <si>
    <t>Hardness</t>
  </si>
  <si>
    <t>ln Hardness</t>
  </si>
  <si>
    <r>
      <t>M</t>
    </r>
    <r>
      <rPr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</si>
  <si>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vertAlign val="subscript"/>
        <sz val="11"/>
        <color theme="1"/>
        <rFont val="Calibri"/>
        <family val="2"/>
        <scheme val="minor"/>
      </rPr>
      <t>a</t>
    </r>
  </si>
  <si>
    <t>Acute Conversion Factor</t>
  </si>
  <si>
    <t>Acute Hardness Dependent Criteria</t>
  </si>
  <si>
    <t>Acute Measurement Exceedance</t>
  </si>
  <si>
    <t>Acute</t>
  </si>
  <si>
    <r>
      <t>M</t>
    </r>
    <r>
      <rPr>
        <vertAlign val="subscript"/>
        <sz val="11"/>
        <color theme="1"/>
        <rFont val="Calibri"/>
        <family val="2"/>
        <scheme val="minor"/>
      </rPr>
      <t>c</t>
    </r>
  </si>
  <si>
    <r>
      <t>B</t>
    </r>
    <r>
      <rPr>
        <vertAlign val="subscript"/>
        <sz val="11"/>
        <color theme="1"/>
        <rFont val="Calibri"/>
        <family val="2"/>
        <scheme val="minor"/>
      </rPr>
      <t>c</t>
    </r>
  </si>
  <si>
    <t>Chronic Conversion Factor</t>
  </si>
  <si>
    <t>Green Cells Criteria and Formulas</t>
  </si>
  <si>
    <r>
      <t>Allowed Exceedance Frequency [p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]</t>
    </r>
  </si>
  <si>
    <t>Daily average may not exceed criterion</t>
  </si>
  <si>
    <t>Natural Log</t>
  </si>
  <si>
    <t>{Ma[ln(hardness)]+ba}*(CF)</t>
  </si>
  <si>
    <t>exp{Ma[ln(hardness)]+ba}*(CF)</t>
  </si>
  <si>
    <t>{Mc[ln(hardness)]+bc}*(CF)</t>
  </si>
  <si>
    <t>Red Cells Impairment Result</t>
  </si>
  <si>
    <t>Total Exceedances [r]</t>
  </si>
  <si>
    <t>Not more than once in 3 years</t>
  </si>
  <si>
    <t>Total Trials [n]</t>
  </si>
  <si>
    <t>Raw Exceedance Frequency [r/n]</t>
  </si>
  <si>
    <t>IS WATER IMPAIRED?</t>
  </si>
  <si>
    <r>
      <t xml:space="preserve">Null Hypothesis: Waterbody is not impaired (Frequency or proportion is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10%)</t>
    </r>
  </si>
  <si>
    <t>Alternative Hypothesis: Waterbody is impaired (Frequency or proportion is &gt; 10%)</t>
  </si>
  <si>
    <t>Chronic Hardness Dependent Criteria</t>
  </si>
  <si>
    <t>Chronic Measurement Exceedance</t>
  </si>
  <si>
    <t>Copper (Cu)</t>
  </si>
  <si>
    <t>Enter 4-day average data</t>
  </si>
  <si>
    <t>Cu Daily Average Total Data</t>
  </si>
  <si>
    <t>Stock water exceedances</t>
  </si>
  <si>
    <t>Stock Water</t>
  </si>
  <si>
    <r>
      <rPr>
        <b/>
        <sz val="11"/>
        <color rgb="FF000000"/>
        <rFont val="Calibri"/>
        <family val="2"/>
      </rPr>
      <t>m</t>
    </r>
    <r>
      <rPr>
        <b/>
        <vertAlign val="subscript"/>
        <sz val="11"/>
        <color rgb="FF000000"/>
        <rFont val="Calibri"/>
        <family val="2"/>
      </rPr>
      <t>a</t>
    </r>
  </si>
  <si>
    <r>
      <t>b</t>
    </r>
    <r>
      <rPr>
        <b/>
        <vertAlign val="subscript"/>
        <sz val="11"/>
        <color rgb="FF000000"/>
        <rFont val="Calibri"/>
        <family val="2"/>
      </rPr>
      <t>a</t>
    </r>
  </si>
  <si>
    <r>
      <t>m</t>
    </r>
    <r>
      <rPr>
        <b/>
        <vertAlign val="subscript"/>
        <sz val="11"/>
        <color rgb="FF000000"/>
        <rFont val="Calibri"/>
        <family val="2"/>
      </rPr>
      <t>c</t>
    </r>
  </si>
  <si>
    <r>
      <t>b</t>
    </r>
    <r>
      <rPr>
        <b/>
        <vertAlign val="subscript"/>
        <sz val="11"/>
        <color rgb="FF000000"/>
        <rFont val="Calibri"/>
        <family val="2"/>
      </rPr>
      <t>c</t>
    </r>
  </si>
  <si>
    <r>
      <t>{m</t>
    </r>
    <r>
      <rPr>
        <b/>
        <vertAlign val="subscript"/>
        <sz val="11"/>
        <color rgb="FF000000"/>
        <rFont val="Calibri"/>
        <family val="2"/>
      </rPr>
      <t>a</t>
    </r>
    <r>
      <rPr>
        <b/>
        <sz val="11"/>
        <color rgb="FF000000"/>
        <rFont val="Calibri"/>
        <family val="2"/>
      </rPr>
      <t>[ln(hardness)]+b</t>
    </r>
    <r>
      <rPr>
        <b/>
        <vertAlign val="subscript"/>
        <sz val="11"/>
        <color rgb="FF000000"/>
        <rFont val="Calibri"/>
        <family val="2"/>
      </rPr>
      <t>a</t>
    </r>
    <r>
      <rPr>
        <b/>
        <sz val="11"/>
        <color rgb="FF000000"/>
        <rFont val="Calibri"/>
        <family val="2"/>
      </rPr>
      <t>}*(CF)</t>
    </r>
  </si>
  <si>
    <r>
      <t>exp{m</t>
    </r>
    <r>
      <rPr>
        <b/>
        <vertAlign val="subscript"/>
        <sz val="11"/>
        <color rgb="FF000000"/>
        <rFont val="Calibri"/>
        <family val="2"/>
      </rPr>
      <t>a</t>
    </r>
    <r>
      <rPr>
        <b/>
        <sz val="11"/>
        <color rgb="FF000000"/>
        <rFont val="Calibri"/>
        <family val="2"/>
      </rPr>
      <t>[ln(hardness)]+b</t>
    </r>
    <r>
      <rPr>
        <b/>
        <vertAlign val="subscript"/>
        <sz val="11"/>
        <color rgb="FF000000"/>
        <rFont val="Calibri"/>
        <family val="2"/>
      </rPr>
      <t>a</t>
    </r>
    <r>
      <rPr>
        <b/>
        <sz val="11"/>
        <color rgb="FF000000"/>
        <rFont val="Calibri"/>
        <family val="2"/>
      </rPr>
      <t>}*(CF)</t>
    </r>
  </si>
  <si>
    <r>
      <t>Target Type 1 Error [α</t>
    </r>
    <r>
      <rPr>
        <vertAlign val="subscript"/>
        <sz val="11"/>
        <color rgb="FF000000"/>
        <rFont val="Calibri"/>
        <family val="2"/>
      </rPr>
      <t>t</t>
    </r>
    <r>
      <rPr>
        <sz val="11"/>
        <color theme="1"/>
        <rFont val="Calibri"/>
        <family val="2"/>
        <scheme val="minor"/>
      </rPr>
      <t>]</t>
    </r>
  </si>
  <si>
    <r>
      <t>{m</t>
    </r>
    <r>
      <rPr>
        <b/>
        <vertAlign val="subscript"/>
        <sz val="11"/>
        <color rgb="FF000000"/>
        <rFont val="Calibri"/>
        <family val="2"/>
      </rPr>
      <t>c</t>
    </r>
    <r>
      <rPr>
        <b/>
        <sz val="11"/>
        <color rgb="FF000000"/>
        <rFont val="Calibri"/>
        <family val="2"/>
      </rPr>
      <t>[ln(hardness)]+b</t>
    </r>
    <r>
      <rPr>
        <b/>
        <vertAlign val="subscript"/>
        <sz val="11"/>
        <color rgb="FF000000"/>
        <rFont val="Calibri"/>
        <family val="2"/>
      </rPr>
      <t>c</t>
    </r>
    <r>
      <rPr>
        <b/>
        <sz val="11"/>
        <color rgb="FF000000"/>
        <rFont val="Calibri"/>
        <family val="2"/>
      </rPr>
      <t>}*(CF)</t>
    </r>
  </si>
  <si>
    <r>
      <t>exp{m</t>
    </r>
    <r>
      <rPr>
        <b/>
        <vertAlign val="subscript"/>
        <sz val="11"/>
        <color rgb="FF000000"/>
        <rFont val="Calibri"/>
        <family val="2"/>
      </rPr>
      <t>c</t>
    </r>
    <r>
      <rPr>
        <b/>
        <sz val="11"/>
        <color rgb="FF000000"/>
        <rFont val="Calibri"/>
        <family val="2"/>
      </rPr>
      <t>[ln(hardness)]+b</t>
    </r>
    <r>
      <rPr>
        <b/>
        <vertAlign val="subscript"/>
        <sz val="11"/>
        <color rgb="FF000000"/>
        <rFont val="Calibri"/>
        <family val="2"/>
      </rPr>
      <t>c</t>
    </r>
    <r>
      <rPr>
        <b/>
        <sz val="11"/>
        <color rgb="FF000000"/>
        <rFont val="Calibri"/>
        <family val="2"/>
      </rPr>
      <t>}*(CF)</t>
    </r>
  </si>
  <si>
    <r>
      <t>Allowed Exceedance Frequency [p</t>
    </r>
    <r>
      <rPr>
        <vertAlign val="subscript"/>
        <sz val="11"/>
        <color rgb="FF000000"/>
        <rFont val="Calibri"/>
        <family val="2"/>
      </rPr>
      <t>a</t>
    </r>
    <r>
      <rPr>
        <sz val="11"/>
        <color theme="1"/>
        <rFont val="Calibri"/>
        <family val="2"/>
        <scheme val="minor"/>
      </rPr>
      <t>]</t>
    </r>
  </si>
  <si>
    <t>At least 2 exceedances and &gt;5% exceedance freq.</t>
  </si>
  <si>
    <t>Iron (Fe)</t>
  </si>
  <si>
    <t>Fe Daily Average Total Data</t>
  </si>
  <si>
    <t>mg/L</t>
  </si>
  <si>
    <t>Zn Results</t>
  </si>
  <si>
    <t>River Mile 6.5</t>
  </si>
  <si>
    <t>DROP- Salt water intrusion</t>
  </si>
  <si>
    <t>Background</t>
  </si>
  <si>
    <t xml:space="preserve">Used 20 ug/l as backgroud per KWF report, 2001-2009 Mile 50 data point </t>
  </si>
  <si>
    <t>Raw Data</t>
  </si>
  <si>
    <t>Raw Data - Background Value</t>
  </si>
  <si>
    <t>no negative values were used in the analysis</t>
  </si>
  <si>
    <t>This data analysis tool is meant to calculate numeric impairment thresholds as a preliminary step in evaluating impairments. Final impairment decisions must also consider site specific information, such as natural sources. Please see DEC’s final listing methodologies for further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</si>
</sst>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%"/>
    <numFmt numFmtId="165" formatCode="0.000"/>
    <numFmt numFmtId="166" formatCode="mm/dd/yy;@"/>
    <numFmt numFmtId="167" formatCode="0.0"/>
    <numFmt numFmtId="168" formatCode="m/d/yyyy;@"/>
    <numFmt numFmtId="169" formatCode="0.00000"/>
    <numFmt numFmtId="170" formatCode="0.0000"/>
  </numFmts>
  <fonts count="3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3399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b/>
      <sz val="14"/>
      <color rgb="FFFF0000"/>
      <name val="Calibri"/>
      <family val="2"/>
    </font>
    <font>
      <b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1"/>
      <color rgb="FFC00000"/>
      <name val="Calibri"/>
      <family val="2"/>
    </font>
    <font>
      <sz val="12"/>
      <color rgb="FF9C0006"/>
      <name val="Calibri"/>
      <family val="2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25DF51"/>
        <bgColor indexed="64"/>
      </patternFill>
    </fill>
    <fill>
      <patternFill patternType="solid">
        <fgColor rgb="FF7EB0DE"/>
        <bgColor indexed="64"/>
      </patternFill>
    </fill>
    <fill>
      <patternFill patternType="solid">
        <fgColor rgb="FF89BCE7"/>
        <bgColor indexed="64"/>
      </patternFill>
    </fill>
    <fill>
      <patternFill patternType="solid">
        <fgColor rgb="FF8EBAE2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5DF51"/>
        <bgColor rgb="FF000000"/>
      </patternFill>
    </fill>
    <fill>
      <patternFill patternType="solid">
        <fgColor rgb="FFFFAFAF"/>
        <bgColor rgb="FF000000"/>
      </patternFill>
    </fill>
    <fill>
      <patternFill patternType="solid">
        <fgColor rgb="FFFFC7CE"/>
        <bgColor rgb="FFFFFFFF"/>
      </patternFill>
    </fill>
    <fill>
      <patternFill patternType="solid">
        <fgColor theme="5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1">
    <xf numFmtId="0" fontId="0" fillId="0" borderId="0" xfId="0"/>
    <xf numFmtId="0" fontId="0" fillId="0" borderId="1" xfId="0" applyBorder="1" applyAlignment="1">
      <alignment wrapText="1"/>
    </xf>
    <xf numFmtId="0" fontId="3" fillId="0" borderId="2" xfId="0" applyFont="1" applyBorder="1"/>
    <xf numFmtId="0" fontId="3" fillId="0" borderId="0" xfId="0" applyFont="1" applyBorder="1"/>
    <xf numFmtId="0" fontId="0" fillId="0" borderId="3" xfId="0" applyBorder="1" applyAlignment="1">
      <alignment wrapText="1"/>
    </xf>
    <xf numFmtId="0" fontId="3" fillId="0" borderId="4" xfId="0" applyFont="1" applyBorder="1"/>
    <xf numFmtId="0" fontId="0" fillId="0" borderId="3" xfId="0" applyFill="1" applyBorder="1" applyAlignment="1">
      <alignment wrapText="1"/>
    </xf>
    <xf numFmtId="0" fontId="4" fillId="0" borderId="4" xfId="0" applyFont="1" applyBorder="1"/>
    <xf numFmtId="0" fontId="4" fillId="0" borderId="0" xfId="0" applyFont="1" applyBorder="1"/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5" xfId="0" applyFill="1" applyBorder="1" applyAlignment="1">
      <alignment wrapText="1"/>
    </xf>
    <xf numFmtId="0" fontId="4" fillId="0" borderId="6" xfId="0" applyFont="1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0" fillId="0" borderId="11" xfId="0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0" xfId="0" applyFill="1" applyBorder="1"/>
    <xf numFmtId="0" fontId="6" fillId="0" borderId="9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12" xfId="0" applyBorder="1"/>
    <xf numFmtId="0" fontId="0" fillId="0" borderId="20" xfId="0" applyBorder="1"/>
    <xf numFmtId="0" fontId="2" fillId="6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0" fillId="4" borderId="29" xfId="0" applyFill="1" applyBorder="1"/>
    <xf numFmtId="0" fontId="2" fillId="4" borderId="29" xfId="0" applyFont="1" applyFill="1" applyBorder="1" applyAlignment="1">
      <alignment wrapText="1"/>
    </xf>
    <xf numFmtId="0" fontId="2" fillId="4" borderId="30" xfId="0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0" fillId="4" borderId="33" xfId="0" applyFill="1" applyBorder="1"/>
    <xf numFmtId="0" fontId="2" fillId="5" borderId="34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0" fillId="7" borderId="28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 wrapText="1"/>
    </xf>
    <xf numFmtId="9" fontId="0" fillId="7" borderId="4" xfId="0" applyNumberForma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8" fillId="2" borderId="0" xfId="1" applyFont="1"/>
    <xf numFmtId="0" fontId="0" fillId="7" borderId="2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23" xfId="0" applyFill="1" applyBorder="1"/>
    <xf numFmtId="0" fontId="0" fillId="7" borderId="2" xfId="0" applyFill="1" applyBorder="1" applyAlignment="1">
      <alignment horizontal="center"/>
    </xf>
    <xf numFmtId="9" fontId="0" fillId="7" borderId="38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7" borderId="4" xfId="0" applyNumberFormat="1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9" fontId="0" fillId="7" borderId="23" xfId="0" applyNumberFormat="1" applyFill="1" applyBorder="1" applyAlignment="1">
      <alignment horizontal="center" vertical="center"/>
    </xf>
    <xf numFmtId="0" fontId="9" fillId="2" borderId="5" xfId="1" applyFont="1" applyBorder="1" applyAlignment="1">
      <alignment horizontal="center" vertical="center"/>
    </xf>
    <xf numFmtId="0" fontId="9" fillId="2" borderId="39" xfId="1" applyFont="1" applyBorder="1" applyAlignment="1">
      <alignment horizontal="center" vertical="center"/>
    </xf>
    <xf numFmtId="0" fontId="9" fillId="2" borderId="6" xfId="1" applyFont="1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 vertical="center"/>
    </xf>
    <xf numFmtId="9" fontId="0" fillId="0" borderId="13" xfId="0" applyNumberFormat="1" applyFill="1" applyBorder="1" applyAlignment="1">
      <alignment horizontal="center" vertical="center"/>
    </xf>
    <xf numFmtId="0" fontId="9" fillId="2" borderId="40" xfId="1" applyFont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165" fontId="0" fillId="0" borderId="13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167" fontId="0" fillId="0" borderId="0" xfId="0" applyNumberFormat="1" applyFill="1"/>
    <xf numFmtId="0" fontId="2" fillId="4" borderId="48" xfId="0" applyFont="1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14" fontId="0" fillId="9" borderId="23" xfId="0" applyNumberFormat="1" applyFill="1" applyBorder="1"/>
    <xf numFmtId="166" fontId="4" fillId="9" borderId="41" xfId="0" applyNumberFormat="1" applyFont="1" applyFill="1" applyBorder="1"/>
    <xf numFmtId="0" fontId="0" fillId="9" borderId="28" xfId="0" applyFill="1" applyBorder="1" applyAlignment="1">
      <alignment horizontal="center"/>
    </xf>
    <xf numFmtId="1" fontId="0" fillId="8" borderId="23" xfId="0" applyNumberFormat="1" applyFill="1" applyBorder="1"/>
    <xf numFmtId="0" fontId="0" fillId="10" borderId="23" xfId="0" applyFill="1" applyBorder="1"/>
    <xf numFmtId="1" fontId="0" fillId="10" borderId="23" xfId="0" applyNumberFormat="1" applyFill="1" applyBorder="1"/>
    <xf numFmtId="168" fontId="4" fillId="9" borderId="41" xfId="0" applyNumberFormat="1" applyFont="1" applyFill="1" applyBorder="1"/>
    <xf numFmtId="0" fontId="2" fillId="4" borderId="28" xfId="0" applyFont="1" applyFill="1" applyBorder="1" applyAlignment="1">
      <alignment horizontal="center" wrapText="1"/>
    </xf>
    <xf numFmtId="0" fontId="2" fillId="4" borderId="29" xfId="0" applyFont="1" applyFill="1" applyBorder="1" applyAlignment="1">
      <alignment horizontal="center" wrapText="1"/>
    </xf>
    <xf numFmtId="167" fontId="0" fillId="0" borderId="0" xfId="0" applyNumberFormat="1" applyFill="1" applyBorder="1" applyAlignment="1">
      <alignment horizontal="center" vertical="center"/>
    </xf>
    <xf numFmtId="167" fontId="2" fillId="0" borderId="0" xfId="0" applyNumberFormat="1" applyFont="1" applyFill="1" applyBorder="1" applyAlignment="1">
      <alignment horizontal="center" vertical="center"/>
    </xf>
    <xf numFmtId="14" fontId="11" fillId="9" borderId="23" xfId="0" applyNumberFormat="1" applyFont="1" applyFill="1" applyBorder="1"/>
    <xf numFmtId="14" fontId="12" fillId="9" borderId="23" xfId="0" applyNumberFormat="1" applyFont="1" applyFill="1" applyBorder="1"/>
    <xf numFmtId="14" fontId="13" fillId="9" borderId="23" xfId="0" applyNumberFormat="1" applyFont="1" applyFill="1" applyBorder="1"/>
    <xf numFmtId="14" fontId="14" fillId="9" borderId="23" xfId="0" applyNumberFormat="1" applyFont="1" applyFill="1" applyBorder="1"/>
    <xf numFmtId="14" fontId="15" fillId="9" borderId="23" xfId="0" applyNumberFormat="1" applyFont="1" applyFill="1" applyBorder="1"/>
    <xf numFmtId="14" fontId="16" fillId="9" borderId="23" xfId="0" applyNumberFormat="1" applyFont="1" applyFill="1" applyBorder="1"/>
    <xf numFmtId="0" fontId="12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68" fontId="4" fillId="0" borderId="0" xfId="0" applyNumberFormat="1" applyFont="1" applyFill="1" applyBorder="1"/>
    <xf numFmtId="0" fontId="18" fillId="0" borderId="0" xfId="0" applyFont="1" applyFill="1" applyBorder="1"/>
    <xf numFmtId="0" fontId="3" fillId="0" borderId="6" xfId="0" applyFont="1" applyBorder="1"/>
    <xf numFmtId="0" fontId="19" fillId="0" borderId="0" xfId="0" applyFont="1" applyFill="1" applyBorder="1" applyAlignment="1">
      <alignment horizontal="center"/>
    </xf>
    <xf numFmtId="0" fontId="18" fillId="0" borderId="11" xfId="0" applyFont="1" applyFill="1" applyBorder="1"/>
    <xf numFmtId="0" fontId="3" fillId="0" borderId="20" xfId="0" applyFont="1" applyBorder="1"/>
    <xf numFmtId="0" fontId="18" fillId="0" borderId="20" xfId="0" applyFont="1" applyFill="1" applyBorder="1"/>
    <xf numFmtId="0" fontId="23" fillId="0" borderId="21" xfId="0" applyFont="1" applyFill="1" applyBorder="1"/>
    <xf numFmtId="0" fontId="18" fillId="0" borderId="21" xfId="0" applyFont="1" applyFill="1" applyBorder="1"/>
    <xf numFmtId="0" fontId="18" fillId="0" borderId="12" xfId="0" applyFont="1" applyFill="1" applyBorder="1"/>
    <xf numFmtId="0" fontId="24" fillId="11" borderId="0" xfId="0" applyFont="1" applyFill="1" applyBorder="1" applyAlignment="1">
      <alignment horizontal="center" vertical="center"/>
    </xf>
    <xf numFmtId="0" fontId="24" fillId="12" borderId="1" xfId="0" applyFont="1" applyFill="1" applyBorder="1" applyAlignment="1">
      <alignment horizontal="center" vertical="center"/>
    </xf>
    <xf numFmtId="0" fontId="24" fillId="12" borderId="14" xfId="0" applyFont="1" applyFill="1" applyBorder="1" applyAlignment="1">
      <alignment horizontal="center" vertical="center"/>
    </xf>
    <xf numFmtId="0" fontId="24" fillId="12" borderId="15" xfId="0" applyFont="1" applyFill="1" applyBorder="1" applyAlignment="1">
      <alignment horizontal="center" vertical="center"/>
    </xf>
    <xf numFmtId="0" fontId="25" fillId="12" borderId="15" xfId="0" applyFont="1" applyFill="1" applyBorder="1" applyAlignment="1">
      <alignment horizontal="center" vertical="center"/>
    </xf>
    <xf numFmtId="0" fontId="24" fillId="12" borderId="15" xfId="0" applyFont="1" applyFill="1" applyBorder="1" applyAlignment="1">
      <alignment horizontal="center" vertical="center" wrapText="1"/>
    </xf>
    <xf numFmtId="0" fontId="24" fillId="12" borderId="16" xfId="0" applyFont="1" applyFill="1" applyBorder="1" applyAlignment="1">
      <alignment horizontal="center" vertical="center" wrapText="1"/>
    </xf>
    <xf numFmtId="0" fontId="24" fillId="12" borderId="2" xfId="0" applyFont="1" applyFill="1" applyBorder="1" applyAlignment="1">
      <alignment horizontal="center" vertical="center" wrapText="1"/>
    </xf>
    <xf numFmtId="0" fontId="24" fillId="13" borderId="34" xfId="0" applyFont="1" applyFill="1" applyBorder="1" applyAlignment="1">
      <alignment horizontal="center" vertical="center"/>
    </xf>
    <xf numFmtId="0" fontId="24" fillId="13" borderId="35" xfId="0" applyFont="1" applyFill="1" applyBorder="1" applyAlignment="1">
      <alignment horizontal="center" vertical="center"/>
    </xf>
    <xf numFmtId="0" fontId="24" fillId="14" borderId="0" xfId="0" applyFont="1" applyFill="1" applyBorder="1" applyAlignment="1">
      <alignment horizontal="center" vertical="center"/>
    </xf>
    <xf numFmtId="0" fontId="24" fillId="12" borderId="49" xfId="0" applyFont="1" applyFill="1" applyBorder="1" applyAlignment="1">
      <alignment horizontal="center" vertical="center"/>
    </xf>
    <xf numFmtId="0" fontId="24" fillId="12" borderId="48" xfId="0" applyFont="1" applyFill="1" applyBorder="1" applyAlignment="1">
      <alignment horizontal="center" vertical="center"/>
    </xf>
    <xf numFmtId="0" fontId="24" fillId="12" borderId="39" xfId="0" applyFont="1" applyFill="1" applyBorder="1" applyAlignment="1">
      <alignment horizontal="center" vertical="center"/>
    </xf>
    <xf numFmtId="0" fontId="24" fillId="12" borderId="39" xfId="0" applyFont="1" applyFill="1" applyBorder="1" applyAlignment="1">
      <alignment horizontal="center" vertical="center" wrapText="1"/>
    </xf>
    <xf numFmtId="0" fontId="24" fillId="12" borderId="50" xfId="0" applyFont="1" applyFill="1" applyBorder="1" applyAlignment="1">
      <alignment horizontal="center" vertical="center" wrapText="1"/>
    </xf>
    <xf numFmtId="0" fontId="24" fillId="12" borderId="6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18" fillId="14" borderId="37" xfId="0" applyFont="1" applyFill="1" applyBorder="1" applyAlignment="1">
      <alignment horizontal="center" vertical="center"/>
    </xf>
    <xf numFmtId="0" fontId="24" fillId="12" borderId="5" xfId="0" applyFont="1" applyFill="1" applyBorder="1" applyAlignment="1">
      <alignment horizontal="center" vertical="center"/>
    </xf>
    <xf numFmtId="0" fontId="24" fillId="12" borderId="22" xfId="0" applyFont="1" applyFill="1" applyBorder="1" applyAlignment="1">
      <alignment horizontal="center" vertical="center"/>
    </xf>
    <xf numFmtId="0" fontId="27" fillId="15" borderId="0" xfId="0" applyFont="1" applyFill="1" applyBorder="1" applyAlignment="1">
      <alignment horizontal="center"/>
    </xf>
    <xf numFmtId="168" fontId="4" fillId="9" borderId="51" xfId="0" applyNumberFormat="1" applyFont="1" applyFill="1" applyBorder="1"/>
    <xf numFmtId="167" fontId="0" fillId="6" borderId="28" xfId="0" applyNumberFormat="1" applyFill="1" applyBorder="1" applyAlignment="1">
      <alignment horizontal="center"/>
    </xf>
    <xf numFmtId="166" fontId="4" fillId="10" borderId="23" xfId="0" applyNumberFormat="1" applyFont="1" applyFill="1" applyBorder="1"/>
    <xf numFmtId="169" fontId="18" fillId="14" borderId="14" xfId="0" applyNumberFormat="1" applyFont="1" applyFill="1" applyBorder="1" applyAlignment="1">
      <alignment horizontal="center"/>
    </xf>
    <xf numFmtId="170" fontId="18" fillId="14" borderId="15" xfId="0" applyNumberFormat="1" applyFont="1" applyFill="1" applyBorder="1" applyAlignment="1">
      <alignment horizontal="center"/>
    </xf>
    <xf numFmtId="165" fontId="18" fillId="14" borderId="15" xfId="0" applyNumberFormat="1" applyFont="1" applyFill="1" applyBorder="1" applyAlignment="1">
      <alignment horizontal="center"/>
    </xf>
    <xf numFmtId="0" fontId="18" fillId="14" borderId="2" xfId="0" applyFont="1" applyFill="1" applyBorder="1" applyAlignment="1">
      <alignment horizontal="center"/>
    </xf>
    <xf numFmtId="0" fontId="18" fillId="14" borderId="3" xfId="0" applyFont="1" applyFill="1" applyBorder="1" applyAlignment="1">
      <alignment horizontal="center" vertical="center"/>
    </xf>
    <xf numFmtId="9" fontId="18" fillId="14" borderId="38" xfId="0" applyNumberFormat="1" applyFont="1" applyFill="1" applyBorder="1" applyAlignment="1">
      <alignment horizontal="center" vertical="center"/>
    </xf>
    <xf numFmtId="1" fontId="0" fillId="9" borderId="23" xfId="0" applyNumberFormat="1" applyFill="1" applyBorder="1"/>
    <xf numFmtId="169" fontId="18" fillId="14" borderId="15" xfId="0" applyNumberFormat="1" applyFont="1" applyFill="1" applyBorder="1" applyAlignment="1">
      <alignment horizontal="center"/>
    </xf>
    <xf numFmtId="9" fontId="18" fillId="14" borderId="38" xfId="0" applyNumberFormat="1" applyFont="1" applyFill="1" applyBorder="1" applyAlignment="1">
      <alignment horizontal="center" vertical="center" wrapText="1"/>
    </xf>
    <xf numFmtId="168" fontId="4" fillId="9" borderId="52" xfId="0" applyNumberFormat="1" applyFont="1" applyFill="1" applyBorder="1"/>
    <xf numFmtId="0" fontId="0" fillId="6" borderId="28" xfId="0" applyFill="1" applyBorder="1" applyAlignment="1">
      <alignment horizontal="center"/>
    </xf>
    <xf numFmtId="0" fontId="18" fillId="14" borderId="38" xfId="0" applyFont="1" applyFill="1" applyBorder="1" applyAlignment="1">
      <alignment horizontal="center" vertical="center"/>
    </xf>
    <xf numFmtId="168" fontId="4" fillId="9" borderId="53" xfId="0" applyNumberFormat="1" applyFont="1" applyFill="1" applyBorder="1"/>
    <xf numFmtId="0" fontId="28" fillId="16" borderId="5" xfId="1" applyFont="1" applyFill="1" applyBorder="1" applyAlignment="1">
      <alignment horizontal="center" vertical="center"/>
    </xf>
    <xf numFmtId="0" fontId="28" fillId="16" borderId="40" xfId="1" applyFont="1" applyFill="1" applyBorder="1" applyAlignment="1">
      <alignment horizontal="center" vertical="center"/>
    </xf>
    <xf numFmtId="14" fontId="18" fillId="9" borderId="23" xfId="0" applyNumberFormat="1" applyFont="1" applyFill="1" applyBorder="1"/>
    <xf numFmtId="0" fontId="18" fillId="0" borderId="0" xfId="0" applyFont="1" applyFill="1" applyBorder="1" applyAlignment="1">
      <alignment horizontal="center" vertical="center"/>
    </xf>
    <xf numFmtId="9" fontId="18" fillId="0" borderId="11" xfId="0" applyNumberFormat="1" applyFont="1" applyFill="1" applyBorder="1" applyAlignment="1">
      <alignment horizontal="center" vertical="center"/>
    </xf>
    <xf numFmtId="0" fontId="0" fillId="9" borderId="54" xfId="0" applyFont="1" applyFill="1" applyBorder="1" applyAlignment="1">
      <alignment horizontal="center"/>
    </xf>
    <xf numFmtId="1" fontId="0" fillId="9" borderId="55" xfId="0" applyNumberFormat="1" applyFont="1" applyFill="1" applyBorder="1"/>
    <xf numFmtId="0" fontId="18" fillId="0" borderId="0" xfId="0" applyFont="1" applyFill="1" applyBorder="1" applyAlignment="1">
      <alignment horizontal="left" vertical="center"/>
    </xf>
    <xf numFmtId="165" fontId="18" fillId="0" borderId="11" xfId="0" applyNumberFormat="1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14" fontId="18" fillId="10" borderId="23" xfId="0" applyNumberFormat="1" applyFont="1" applyFill="1" applyBorder="1"/>
    <xf numFmtId="0" fontId="18" fillId="10" borderId="23" xfId="0" applyFont="1" applyFill="1" applyBorder="1"/>
    <xf numFmtId="0" fontId="18" fillId="0" borderId="56" xfId="0" applyFont="1" applyFill="1" applyBorder="1"/>
    <xf numFmtId="0" fontId="0" fillId="7" borderId="16" xfId="0" applyFill="1" applyBorder="1" applyAlignment="1">
      <alignment horizontal="center" vertical="center"/>
    </xf>
    <xf numFmtId="168" fontId="4" fillId="9" borderId="51" xfId="0" applyNumberFormat="1" applyFont="1" applyFill="1" applyBorder="1" applyAlignment="1">
      <alignment horizontal="center"/>
    </xf>
    <xf numFmtId="0" fontId="0" fillId="7" borderId="57" xfId="0" applyFill="1" applyBorder="1" applyAlignment="1">
      <alignment horizontal="center" vertical="center" wrapText="1"/>
    </xf>
    <xf numFmtId="2" fontId="18" fillId="14" borderId="15" xfId="0" applyNumberFormat="1" applyFont="1" applyFill="1" applyBorder="1" applyAlignment="1">
      <alignment horizontal="center"/>
    </xf>
    <xf numFmtId="168" fontId="4" fillId="9" borderId="52" xfId="0" applyNumberFormat="1" applyFont="1" applyFill="1" applyBorder="1" applyAlignment="1">
      <alignment horizontal="center"/>
    </xf>
    <xf numFmtId="0" fontId="0" fillId="7" borderId="57" xfId="0" applyFill="1" applyBorder="1" applyAlignment="1">
      <alignment horizontal="center" vertical="center"/>
    </xf>
    <xf numFmtId="9" fontId="0" fillId="7" borderId="57" xfId="0" applyNumberFormat="1" applyFill="1" applyBorder="1" applyAlignment="1">
      <alignment horizontal="center" vertical="center"/>
    </xf>
    <xf numFmtId="168" fontId="4" fillId="9" borderId="53" xfId="0" applyNumberFormat="1" applyFont="1" applyFill="1" applyBorder="1" applyAlignment="1">
      <alignment horizontal="center"/>
    </xf>
    <xf numFmtId="0" fontId="9" fillId="2" borderId="3" xfId="1" applyFont="1" applyBorder="1" applyAlignment="1">
      <alignment horizontal="center" vertical="center"/>
    </xf>
    <xf numFmtId="0" fontId="9" fillId="2" borderId="57" xfId="1" applyFont="1" applyBorder="1" applyAlignment="1">
      <alignment horizontal="center" vertical="center"/>
    </xf>
    <xf numFmtId="0" fontId="28" fillId="16" borderId="58" xfId="1" applyFont="1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59" xfId="0" applyFill="1" applyBorder="1" applyAlignment="1">
      <alignment horizontal="center"/>
    </xf>
    <xf numFmtId="2" fontId="18" fillId="14" borderId="60" xfId="0" applyNumberFormat="1" applyFont="1" applyFill="1" applyBorder="1" applyAlignment="1">
      <alignment horizontal="center"/>
    </xf>
    <xf numFmtId="0" fontId="18" fillId="14" borderId="35" xfId="0" applyFont="1" applyFill="1" applyBorder="1" applyAlignment="1">
      <alignment horizontal="center"/>
    </xf>
    <xf numFmtId="9" fontId="18" fillId="0" borderId="8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22" fontId="0" fillId="0" borderId="0" xfId="0" applyNumberFormat="1"/>
    <xf numFmtId="2" fontId="18" fillId="0" borderId="8" xfId="0" applyNumberFormat="1" applyFont="1" applyFill="1" applyBorder="1" applyAlignment="1">
      <alignment horizontal="center"/>
    </xf>
    <xf numFmtId="165" fontId="18" fillId="0" borderId="0" xfId="0" applyNumberFormat="1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/>
    </xf>
    <xf numFmtId="9" fontId="18" fillId="0" borderId="0" xfId="0" applyNumberFormat="1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7" fontId="3" fillId="0" borderId="0" xfId="0" applyNumberFormat="1" applyFont="1" applyFill="1" applyBorder="1" applyAlignment="1">
      <alignment horizontal="right"/>
    </xf>
    <xf numFmtId="167" fontId="4" fillId="0" borderId="0" xfId="0" applyNumberFormat="1" applyFont="1" applyFill="1" applyBorder="1" applyAlignment="1">
      <alignment horizontal="right"/>
    </xf>
    <xf numFmtId="167" fontId="4" fillId="0" borderId="0" xfId="0" applyNumberFormat="1" applyFont="1" applyFill="1" applyBorder="1" applyAlignment="1">
      <alignment horizontal="right" wrapText="1"/>
    </xf>
    <xf numFmtId="167" fontId="0" fillId="0" borderId="0" xfId="0" applyNumberFormat="1" applyFill="1" applyAlignment="1">
      <alignment horizontal="right"/>
    </xf>
    <xf numFmtId="167" fontId="6" fillId="0" borderId="0" xfId="0" applyNumberFormat="1" applyFon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2" fillId="0" borderId="0" xfId="0" applyNumberFormat="1" applyFont="1" applyFill="1" applyBorder="1" applyAlignment="1">
      <alignment horizontal="right" vertical="center" wrapText="1"/>
    </xf>
    <xf numFmtId="167" fontId="0" fillId="0" borderId="26" xfId="0" applyNumberFormat="1" applyFill="1" applyBorder="1" applyAlignment="1">
      <alignment horizontal="right" vertical="center"/>
    </xf>
    <xf numFmtId="167" fontId="0" fillId="0" borderId="36" xfId="0" applyNumberFormat="1" applyFill="1" applyBorder="1" applyAlignment="1">
      <alignment horizontal="right" vertical="center" wrapText="1"/>
    </xf>
    <xf numFmtId="0" fontId="2" fillId="4" borderId="28" xfId="0" applyFont="1" applyFill="1" applyBorder="1" applyAlignment="1">
      <alignment horizontal="center" vertical="center" wrapText="1"/>
    </xf>
    <xf numFmtId="1" fontId="0" fillId="9" borderId="28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right"/>
    </xf>
    <xf numFmtId="0" fontId="29" fillId="17" borderId="0" xfId="0" applyFont="1" applyFill="1" applyAlignment="1">
      <alignment horizontal="left" vertical="center" wrapText="1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2" fillId="0" borderId="7" xfId="0" applyFont="1" applyFill="1" applyBorder="1" applyAlignment="1">
      <alignment horizontal="center"/>
    </xf>
    <xf numFmtId="0" fontId="22" fillId="0" borderId="9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1" fillId="0" borderId="8" xfId="0" applyFont="1" applyFill="1" applyBorder="1" applyAlignment="1">
      <alignment horizontal="center"/>
    </xf>
    <xf numFmtId="0" fontId="21" fillId="0" borderId="9" xfId="0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  <xf numFmtId="0" fontId="23" fillId="0" borderId="21" xfId="0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3399"/>
      <color rgb="FF43CD98"/>
      <color rgb="FF76ABDC"/>
      <color rgb="FF7EB0DE"/>
      <color rgb="FF3EE6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day Cu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'2015-17 Kenai River_Cu'!$Z$14:$Z$19</c:f>
              <c:numCache>
                <c:formatCode>m/d/yyyy;@</c:formatCode>
                <c:ptCount val="6"/>
                <c:pt idx="0">
                  <c:v>42129.339583333334</c:v>
                </c:pt>
                <c:pt idx="1">
                  <c:v>42206.354166666664</c:v>
                </c:pt>
                <c:pt idx="2">
                  <c:v>42486</c:v>
                </c:pt>
                <c:pt idx="3">
                  <c:v>42577</c:v>
                </c:pt>
                <c:pt idx="4">
                  <c:v>42850</c:v>
                </c:pt>
                <c:pt idx="5">
                  <c:v>42941</c:v>
                </c:pt>
              </c:numCache>
            </c:numRef>
          </c:cat>
          <c:val>
            <c:numRef>
              <c:f>'2015-17 Kenai River_Cu'!$AA$14:$AA$19</c:f>
              <c:numCache>
                <c:formatCode>General</c:formatCode>
                <c:ptCount val="6"/>
                <c:pt idx="0">
                  <c:v>3</c:v>
                </c:pt>
                <c:pt idx="1">
                  <c:v>1.2</c:v>
                </c:pt>
                <c:pt idx="2">
                  <c:v>1.8</c:v>
                </c:pt>
                <c:pt idx="3">
                  <c:v>0.6</c:v>
                </c:pt>
                <c:pt idx="4">
                  <c:v>2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C-45F5-973C-1EF80B8B9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006624"/>
        <c:axId val="234007016"/>
      </c:lineChart>
      <c:dateAx>
        <c:axId val="234006624"/>
        <c:scaling>
          <c:orientation val="minMax"/>
        </c:scaling>
        <c:delete val="0"/>
        <c:axPos val="b"/>
        <c:numFmt formatCode="m/d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07016"/>
        <c:crosses val="autoZero"/>
        <c:auto val="1"/>
        <c:lblOffset val="100"/>
        <c:baseTimeUnit val="months"/>
      </c:dateAx>
      <c:valAx>
        <c:axId val="23400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0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Lower</a:t>
            </a:r>
            <a:r>
              <a:rPr lang="en-US" baseline="0"/>
              <a:t> Kenai River Zinc Individual Sampling Results 2015-2017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'Zn graph'!$C$3</c:f>
              <c:strCache>
                <c:ptCount val="1"/>
                <c:pt idx="0">
                  <c:v>Zn Results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'Zn graph'!$B$4:$B$39</c:f>
              <c:numCache>
                <c:formatCode>m/d/yyyy</c:formatCode>
                <c:ptCount val="36"/>
                <c:pt idx="0">
                  <c:v>42129</c:v>
                </c:pt>
                <c:pt idx="1">
                  <c:v>42129</c:v>
                </c:pt>
                <c:pt idx="2">
                  <c:v>42129</c:v>
                </c:pt>
                <c:pt idx="3">
                  <c:v>42129</c:v>
                </c:pt>
                <c:pt idx="4">
                  <c:v>42129</c:v>
                </c:pt>
                <c:pt idx="5">
                  <c:v>42129</c:v>
                </c:pt>
                <c:pt idx="6">
                  <c:v>42206</c:v>
                </c:pt>
                <c:pt idx="7">
                  <c:v>42206</c:v>
                </c:pt>
                <c:pt idx="8">
                  <c:v>42206</c:v>
                </c:pt>
                <c:pt idx="9">
                  <c:v>42206</c:v>
                </c:pt>
                <c:pt idx="10">
                  <c:v>42206</c:v>
                </c:pt>
                <c:pt idx="11">
                  <c:v>42206</c:v>
                </c:pt>
                <c:pt idx="12">
                  <c:v>42486</c:v>
                </c:pt>
                <c:pt idx="13">
                  <c:v>42486</c:v>
                </c:pt>
                <c:pt idx="14">
                  <c:v>42486</c:v>
                </c:pt>
                <c:pt idx="15">
                  <c:v>42486</c:v>
                </c:pt>
                <c:pt idx="16">
                  <c:v>42486</c:v>
                </c:pt>
                <c:pt idx="17">
                  <c:v>42486</c:v>
                </c:pt>
                <c:pt idx="18">
                  <c:v>42577</c:v>
                </c:pt>
                <c:pt idx="19">
                  <c:v>42577</c:v>
                </c:pt>
                <c:pt idx="20">
                  <c:v>42577</c:v>
                </c:pt>
                <c:pt idx="21">
                  <c:v>42577</c:v>
                </c:pt>
                <c:pt idx="22">
                  <c:v>42577</c:v>
                </c:pt>
                <c:pt idx="23">
                  <c:v>42577</c:v>
                </c:pt>
                <c:pt idx="24">
                  <c:v>42850</c:v>
                </c:pt>
                <c:pt idx="25">
                  <c:v>42850</c:v>
                </c:pt>
                <c:pt idx="26">
                  <c:v>42850</c:v>
                </c:pt>
                <c:pt idx="27">
                  <c:v>42850</c:v>
                </c:pt>
                <c:pt idx="28">
                  <c:v>42850</c:v>
                </c:pt>
                <c:pt idx="29">
                  <c:v>42941</c:v>
                </c:pt>
                <c:pt idx="30">
                  <c:v>42941</c:v>
                </c:pt>
                <c:pt idx="31">
                  <c:v>42941</c:v>
                </c:pt>
                <c:pt idx="32">
                  <c:v>42941</c:v>
                </c:pt>
                <c:pt idx="33">
                  <c:v>42941</c:v>
                </c:pt>
                <c:pt idx="34">
                  <c:v>42941</c:v>
                </c:pt>
                <c:pt idx="35">
                  <c:v>42941</c:v>
                </c:pt>
              </c:numCache>
            </c:numRef>
          </c:cat>
          <c:val>
            <c:numRef>
              <c:f>'Zn graph'!$C$4:$C$39</c:f>
              <c:numCache>
                <c:formatCode>General</c:formatCode>
                <c:ptCount val="36"/>
                <c:pt idx="0">
                  <c:v>14</c:v>
                </c:pt>
                <c:pt idx="1">
                  <c:v>36</c:v>
                </c:pt>
                <c:pt idx="2">
                  <c:v>38</c:v>
                </c:pt>
                <c:pt idx="3">
                  <c:v>210</c:v>
                </c:pt>
                <c:pt idx="4">
                  <c:v>51</c:v>
                </c:pt>
                <c:pt idx="5">
                  <c:v>33</c:v>
                </c:pt>
                <c:pt idx="6">
                  <c:v>47</c:v>
                </c:pt>
                <c:pt idx="7">
                  <c:v>35</c:v>
                </c:pt>
                <c:pt idx="8">
                  <c:v>36</c:v>
                </c:pt>
                <c:pt idx="9">
                  <c:v>35</c:v>
                </c:pt>
                <c:pt idx="10">
                  <c:v>37</c:v>
                </c:pt>
                <c:pt idx="11">
                  <c:v>1.3</c:v>
                </c:pt>
                <c:pt idx="12">
                  <c:v>110</c:v>
                </c:pt>
                <c:pt idx="13">
                  <c:v>97</c:v>
                </c:pt>
                <c:pt idx="14">
                  <c:v>110</c:v>
                </c:pt>
                <c:pt idx="15">
                  <c:v>99</c:v>
                </c:pt>
                <c:pt idx="16">
                  <c:v>34</c:v>
                </c:pt>
                <c:pt idx="17">
                  <c:v>55</c:v>
                </c:pt>
                <c:pt idx="18">
                  <c:v>35</c:v>
                </c:pt>
                <c:pt idx="19">
                  <c:v>35</c:v>
                </c:pt>
                <c:pt idx="20">
                  <c:v>1</c:v>
                </c:pt>
                <c:pt idx="21">
                  <c:v>60</c:v>
                </c:pt>
                <c:pt idx="22">
                  <c:v>55</c:v>
                </c:pt>
                <c:pt idx="23">
                  <c:v>90</c:v>
                </c:pt>
                <c:pt idx="24">
                  <c:v>160</c:v>
                </c:pt>
                <c:pt idx="25">
                  <c:v>2.5</c:v>
                </c:pt>
                <c:pt idx="26">
                  <c:v>35</c:v>
                </c:pt>
                <c:pt idx="27">
                  <c:v>72</c:v>
                </c:pt>
                <c:pt idx="28">
                  <c:v>25</c:v>
                </c:pt>
                <c:pt idx="29">
                  <c:v>94</c:v>
                </c:pt>
                <c:pt idx="30">
                  <c:v>60</c:v>
                </c:pt>
                <c:pt idx="31">
                  <c:v>34</c:v>
                </c:pt>
                <c:pt idx="32">
                  <c:v>36</c:v>
                </c:pt>
                <c:pt idx="33">
                  <c:v>46</c:v>
                </c:pt>
                <c:pt idx="34">
                  <c:v>30</c:v>
                </c:pt>
                <c:pt idx="3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2-4D0D-B3CA-BCA14A87360D}"/>
            </c:ext>
          </c:extLst>
        </c:ser>
        <c:ser>
          <c:idx val="1"/>
          <c:order val="1"/>
          <c:tx>
            <c:strRef>
              <c:f>'Zn graph'!$D$3</c:f>
              <c:strCache>
                <c:ptCount val="1"/>
                <c:pt idx="0">
                  <c:v>Acute Hardness Dependent Criteria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cat>
            <c:numRef>
              <c:f>'Zn graph'!$B$4:$B$39</c:f>
              <c:numCache>
                <c:formatCode>m/d/yyyy</c:formatCode>
                <c:ptCount val="36"/>
                <c:pt idx="0">
                  <c:v>42129</c:v>
                </c:pt>
                <c:pt idx="1">
                  <c:v>42129</c:v>
                </c:pt>
                <c:pt idx="2">
                  <c:v>42129</c:v>
                </c:pt>
                <c:pt idx="3">
                  <c:v>42129</c:v>
                </c:pt>
                <c:pt idx="4">
                  <c:v>42129</c:v>
                </c:pt>
                <c:pt idx="5">
                  <c:v>42129</c:v>
                </c:pt>
                <c:pt idx="6">
                  <c:v>42206</c:v>
                </c:pt>
                <c:pt idx="7">
                  <c:v>42206</c:v>
                </c:pt>
                <c:pt idx="8">
                  <c:v>42206</c:v>
                </c:pt>
                <c:pt idx="9">
                  <c:v>42206</c:v>
                </c:pt>
                <c:pt idx="10">
                  <c:v>42206</c:v>
                </c:pt>
                <c:pt idx="11">
                  <c:v>42206</c:v>
                </c:pt>
                <c:pt idx="12">
                  <c:v>42486</c:v>
                </c:pt>
                <c:pt idx="13">
                  <c:v>42486</c:v>
                </c:pt>
                <c:pt idx="14">
                  <c:v>42486</c:v>
                </c:pt>
                <c:pt idx="15">
                  <c:v>42486</c:v>
                </c:pt>
                <c:pt idx="16">
                  <c:v>42486</c:v>
                </c:pt>
                <c:pt idx="17">
                  <c:v>42486</c:v>
                </c:pt>
                <c:pt idx="18">
                  <c:v>42577</c:v>
                </c:pt>
                <c:pt idx="19">
                  <c:v>42577</c:v>
                </c:pt>
                <c:pt idx="20">
                  <c:v>42577</c:v>
                </c:pt>
                <c:pt idx="21">
                  <c:v>42577</c:v>
                </c:pt>
                <c:pt idx="22">
                  <c:v>42577</c:v>
                </c:pt>
                <c:pt idx="23">
                  <c:v>42577</c:v>
                </c:pt>
                <c:pt idx="24">
                  <c:v>42850</c:v>
                </c:pt>
                <c:pt idx="25">
                  <c:v>42850</c:v>
                </c:pt>
                <c:pt idx="26">
                  <c:v>42850</c:v>
                </c:pt>
                <c:pt idx="27">
                  <c:v>42850</c:v>
                </c:pt>
                <c:pt idx="28">
                  <c:v>42850</c:v>
                </c:pt>
                <c:pt idx="29">
                  <c:v>42941</c:v>
                </c:pt>
                <c:pt idx="30">
                  <c:v>42941</c:v>
                </c:pt>
                <c:pt idx="31">
                  <c:v>42941</c:v>
                </c:pt>
                <c:pt idx="32">
                  <c:v>42941</c:v>
                </c:pt>
                <c:pt idx="33">
                  <c:v>42941</c:v>
                </c:pt>
                <c:pt idx="34">
                  <c:v>42941</c:v>
                </c:pt>
                <c:pt idx="35">
                  <c:v>42941</c:v>
                </c:pt>
              </c:numCache>
            </c:numRef>
          </c:cat>
          <c:val>
            <c:numRef>
              <c:f>'Zn graph'!$D$4:$D$39</c:f>
              <c:numCache>
                <c:formatCode>0</c:formatCode>
                <c:ptCount val="36"/>
                <c:pt idx="0">
                  <c:v>79.295720056194114</c:v>
                </c:pt>
                <c:pt idx="1">
                  <c:v>44.110762333042608</c:v>
                </c:pt>
                <c:pt idx="2">
                  <c:v>43.032939528314039</c:v>
                </c:pt>
                <c:pt idx="3">
                  <c:v>40.860252805151262</c:v>
                </c:pt>
                <c:pt idx="4">
                  <c:v>40.860252805151262</c:v>
                </c:pt>
                <c:pt idx="5">
                  <c:v>39.764962348950441</c:v>
                </c:pt>
                <c:pt idx="6">
                  <c:v>39.017698521957186</c:v>
                </c:pt>
                <c:pt idx="7">
                  <c:v>39.017698521957186</c:v>
                </c:pt>
                <c:pt idx="8">
                  <c:v>39.017698521957186</c:v>
                </c:pt>
                <c:pt idx="9">
                  <c:v>38.563939950642713</c:v>
                </c:pt>
                <c:pt idx="10">
                  <c:v>38.563939950642713</c:v>
                </c:pt>
                <c:pt idx="11">
                  <c:v>38.563939950642713</c:v>
                </c:pt>
                <c:pt idx="12">
                  <c:v>45.183166342747839</c:v>
                </c:pt>
                <c:pt idx="13">
                  <c:v>39.764962348950441</c:v>
                </c:pt>
                <c:pt idx="14">
                  <c:v>39.764962348950441</c:v>
                </c:pt>
                <c:pt idx="15">
                  <c:v>43.032939528314039</c:v>
                </c:pt>
                <c:pt idx="16">
                  <c:v>39.764962348950441</c:v>
                </c:pt>
                <c:pt idx="17">
                  <c:v>39.764962348950441</c:v>
                </c:pt>
                <c:pt idx="18">
                  <c:v>41.949505028966257</c:v>
                </c:pt>
                <c:pt idx="19">
                  <c:v>43.032939528314039</c:v>
                </c:pt>
                <c:pt idx="20">
                  <c:v>41.949505028966257</c:v>
                </c:pt>
                <c:pt idx="21">
                  <c:v>41.949505028966257</c:v>
                </c:pt>
                <c:pt idx="22">
                  <c:v>41.949505028966257</c:v>
                </c:pt>
                <c:pt idx="23">
                  <c:v>41.949505028966257</c:v>
                </c:pt>
                <c:pt idx="24">
                  <c:v>199.43391296959743</c:v>
                </c:pt>
                <c:pt idx="25">
                  <c:v>45.183166342747839</c:v>
                </c:pt>
                <c:pt idx="26">
                  <c:v>45.183166342747839</c:v>
                </c:pt>
                <c:pt idx="27">
                  <c:v>44.110762333042608</c:v>
                </c:pt>
                <c:pt idx="28">
                  <c:v>44.110762333042608</c:v>
                </c:pt>
                <c:pt idx="29">
                  <c:v>43.032939528314039</c:v>
                </c:pt>
                <c:pt idx="30">
                  <c:v>41.949505028966257</c:v>
                </c:pt>
                <c:pt idx="31">
                  <c:v>40.860252805151262</c:v>
                </c:pt>
                <c:pt idx="32">
                  <c:v>40.860252805151262</c:v>
                </c:pt>
                <c:pt idx="33">
                  <c:v>40.860252805151262</c:v>
                </c:pt>
                <c:pt idx="34">
                  <c:v>39.764962348950441</c:v>
                </c:pt>
                <c:pt idx="35">
                  <c:v>39.764962348950441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2-4D0D-B3CA-BCA14A873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066080"/>
        <c:axId val="488071568"/>
      </c:lineChart>
      <c:dateAx>
        <c:axId val="488066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71568"/>
        <c:crosses val="autoZero"/>
        <c:auto val="1"/>
        <c:lblOffset val="100"/>
        <c:baseTimeUnit val="days"/>
        <c:majorUnit val="6"/>
        <c:majorTimeUnit val="months"/>
      </c:dateAx>
      <c:valAx>
        <c:axId val="4880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Zinc (ug/l)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660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4030955432896466"/>
          <c:y val="0.13391832504079049"/>
          <c:w val="0.18220850300689156"/>
          <c:h val="0.12550347032950671"/>
        </c:manualLayout>
      </c:layout>
      <c:overlay val="0"/>
      <c:spPr>
        <a:noFill/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666750</xdr:colOff>
      <xdr:row>20</xdr:row>
      <xdr:rowOff>76200</xdr:rowOff>
    </xdr:from>
    <xdr:to>
      <xdr:col>29</xdr:col>
      <xdr:colOff>1009650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6</xdr:row>
      <xdr:rowOff>180975</xdr:rowOff>
    </xdr:from>
    <xdr:to>
      <xdr:col>22</xdr:col>
      <xdr:colOff>19049</xdr:colOff>
      <xdr:row>29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63"/>
  <sheetViews>
    <sheetView tabSelected="1" zoomScale="80" zoomScaleNormal="80" workbookViewId="0">
      <selection activeCell="E2" sqref="E2:K4"/>
    </sheetView>
  </sheetViews>
  <sheetFormatPr defaultRowHeight="15" x14ac:dyDescent="0.25"/>
  <cols>
    <col min="1" max="1" width="32.7109375" customWidth="1"/>
    <col min="2" max="2" width="14.85546875" customWidth="1"/>
    <col min="3" max="6" width="14.140625" customWidth="1"/>
    <col min="7" max="9" width="15.5703125" customWidth="1"/>
    <col min="10" max="10" width="21.140625" customWidth="1"/>
    <col min="11" max="11" width="32.42578125" customWidth="1"/>
    <col min="12" max="12" width="14.5703125" customWidth="1"/>
    <col min="13" max="13" width="16" customWidth="1"/>
    <col min="14" max="14" width="17.28515625" customWidth="1"/>
    <col min="15" max="15" width="17.28515625" style="226" customWidth="1"/>
    <col min="16" max="20" width="14.140625" customWidth="1"/>
    <col min="21" max="21" width="6.7109375" customWidth="1"/>
    <col min="22" max="22" width="6.5703125" customWidth="1"/>
    <col min="23" max="23" width="21" customWidth="1"/>
    <col min="24" max="24" width="18.28515625" customWidth="1"/>
    <col min="25" max="25" width="15.5703125" customWidth="1"/>
    <col min="26" max="26" width="24.140625" customWidth="1"/>
    <col min="27" max="27" width="32.85546875" customWidth="1"/>
    <col min="28" max="28" width="28.5703125" customWidth="1"/>
    <col min="29" max="29" width="5.140625" customWidth="1"/>
    <col min="30" max="33" width="14.140625" customWidth="1"/>
    <col min="34" max="34" width="6.7109375" customWidth="1"/>
    <col min="35" max="35" width="6.5703125" customWidth="1"/>
    <col min="36" max="36" width="21" customWidth="1"/>
    <col min="37" max="37" width="18.28515625" customWidth="1"/>
    <col min="38" max="38" width="15.5703125" customWidth="1"/>
    <col min="39" max="39" width="20.85546875" customWidth="1"/>
    <col min="40" max="40" width="32.85546875" customWidth="1"/>
    <col min="41" max="41" width="14.28515625" customWidth="1"/>
  </cols>
  <sheetData>
    <row r="1" spans="1:41" ht="18.75" x14ac:dyDescent="0.3">
      <c r="A1" s="1" t="s">
        <v>0</v>
      </c>
      <c r="B1" s="2"/>
      <c r="C1" s="3"/>
      <c r="D1" s="3"/>
      <c r="L1" s="3"/>
      <c r="M1" s="3"/>
      <c r="N1" s="3"/>
      <c r="O1" s="223"/>
    </row>
    <row r="2" spans="1:41" ht="18.75" x14ac:dyDescent="0.3">
      <c r="A2" s="4" t="s">
        <v>1</v>
      </c>
      <c r="B2" s="5"/>
      <c r="C2" s="3"/>
      <c r="D2" s="3"/>
      <c r="E2" s="235" t="s">
        <v>85</v>
      </c>
      <c r="F2" s="235"/>
      <c r="G2" s="235"/>
      <c r="H2" s="235"/>
      <c r="I2" s="235"/>
      <c r="J2" s="235"/>
      <c r="K2" s="235"/>
      <c r="L2" s="3"/>
      <c r="M2" s="3"/>
      <c r="N2" s="3"/>
      <c r="O2" s="223"/>
    </row>
    <row r="3" spans="1:41" x14ac:dyDescent="0.25">
      <c r="A3" s="6" t="s">
        <v>2</v>
      </c>
      <c r="B3" s="7">
        <v>2000</v>
      </c>
      <c r="C3" s="8"/>
      <c r="D3" s="8"/>
      <c r="E3" s="235"/>
      <c r="F3" s="235"/>
      <c r="G3" s="235"/>
      <c r="H3" s="235"/>
      <c r="I3" s="235"/>
      <c r="J3" s="235"/>
      <c r="K3" s="235"/>
      <c r="L3" s="8"/>
      <c r="M3" s="8"/>
      <c r="N3" s="8"/>
      <c r="O3" s="224"/>
    </row>
    <row r="4" spans="1:41" x14ac:dyDescent="0.25">
      <c r="A4" s="6" t="s">
        <v>3</v>
      </c>
      <c r="B4" s="7" t="s">
        <v>4</v>
      </c>
      <c r="C4" s="8"/>
      <c r="D4" s="8"/>
      <c r="E4" s="235"/>
      <c r="F4" s="235"/>
      <c r="G4" s="235"/>
      <c r="H4" s="235"/>
      <c r="I4" s="235"/>
      <c r="J4" s="235"/>
      <c r="K4" s="235"/>
      <c r="L4" s="8"/>
      <c r="M4" s="8"/>
      <c r="N4" s="8"/>
      <c r="O4" s="224"/>
    </row>
    <row r="5" spans="1:41" ht="32.25" customHeight="1" x14ac:dyDescent="0.25">
      <c r="A5" s="6" t="s">
        <v>5</v>
      </c>
      <c r="B5" s="9" t="s">
        <v>4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225"/>
    </row>
    <row r="6" spans="1:41" ht="30" x14ac:dyDescent="0.25">
      <c r="A6" s="6" t="s">
        <v>6</v>
      </c>
      <c r="B6" s="7">
        <v>9100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224"/>
    </row>
    <row r="7" spans="1:41" ht="30.75" thickBot="1" x14ac:dyDescent="0.3">
      <c r="A7" s="11" t="s">
        <v>7</v>
      </c>
      <c r="B7" s="12">
        <v>69000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224"/>
      <c r="P7" t="s">
        <v>84</v>
      </c>
    </row>
    <row r="8" spans="1:41" ht="15.75" thickBot="1" x14ac:dyDescent="0.3">
      <c r="P8" t="s">
        <v>78</v>
      </c>
      <c r="Q8" t="s">
        <v>79</v>
      </c>
    </row>
    <row r="9" spans="1:41" ht="19.5" thickBot="1" x14ac:dyDescent="0.35">
      <c r="C9" s="13" t="s">
        <v>8</v>
      </c>
      <c r="D9" s="14"/>
      <c r="E9" s="14"/>
      <c r="F9" s="14"/>
      <c r="G9" s="14"/>
      <c r="H9" s="14"/>
      <c r="I9" s="14"/>
      <c r="J9" s="15"/>
      <c r="K9" s="16" t="s">
        <v>9</v>
      </c>
      <c r="L9" s="17"/>
      <c r="M9" s="17"/>
      <c r="N9" s="18"/>
      <c r="O9" s="227"/>
      <c r="P9" t="s">
        <v>80</v>
      </c>
      <c r="Q9">
        <v>20</v>
      </c>
      <c r="S9" t="s">
        <v>81</v>
      </c>
    </row>
    <row r="10" spans="1:41" ht="19.5" thickBot="1" x14ac:dyDescent="0.35">
      <c r="A10" s="19" t="s">
        <v>10</v>
      </c>
      <c r="B10" s="20"/>
      <c r="C10" s="21"/>
      <c r="D10" s="21"/>
      <c r="E10" s="22"/>
      <c r="F10" s="22"/>
      <c r="G10" s="23"/>
      <c r="H10" s="23"/>
      <c r="I10" s="23"/>
      <c r="J10" s="24"/>
      <c r="N10" s="25"/>
      <c r="O10" s="228"/>
      <c r="P10" s="236" t="s">
        <v>11</v>
      </c>
      <c r="Q10" s="237"/>
      <c r="R10" s="237"/>
      <c r="S10" s="237"/>
      <c r="T10" s="237"/>
      <c r="U10" s="237"/>
      <c r="V10" s="237"/>
      <c r="W10" s="237"/>
      <c r="X10" s="237"/>
      <c r="Y10" s="237"/>
      <c r="Z10" s="238"/>
      <c r="AA10" s="16" t="s">
        <v>9</v>
      </c>
      <c r="AB10" s="27"/>
      <c r="AD10" s="242" t="s">
        <v>12</v>
      </c>
      <c r="AE10" s="243"/>
      <c r="AF10" s="243"/>
      <c r="AG10" s="243"/>
      <c r="AH10" s="243"/>
      <c r="AI10" s="243"/>
      <c r="AJ10" s="243"/>
      <c r="AK10" s="243"/>
      <c r="AL10" s="243"/>
      <c r="AM10" s="244"/>
      <c r="AN10" s="16" t="s">
        <v>9</v>
      </c>
      <c r="AO10" s="27"/>
    </row>
    <row r="11" spans="1:41" ht="60.75" thickBot="1" x14ac:dyDescent="0.35">
      <c r="B11" s="20"/>
      <c r="C11" s="28" t="s">
        <v>13</v>
      </c>
      <c r="D11" s="29" t="s">
        <v>14</v>
      </c>
      <c r="E11" s="30" t="s">
        <v>2</v>
      </c>
      <c r="F11" s="29" t="s">
        <v>15</v>
      </c>
      <c r="G11" s="30" t="s">
        <v>16</v>
      </c>
      <c r="H11" s="31" t="s">
        <v>17</v>
      </c>
      <c r="I11" s="30" t="s">
        <v>18</v>
      </c>
      <c r="J11" s="31" t="s">
        <v>19</v>
      </c>
      <c r="K11" s="32" t="s">
        <v>20</v>
      </c>
      <c r="L11" s="33" t="s">
        <v>21</v>
      </c>
      <c r="M11" s="34" t="s">
        <v>15</v>
      </c>
      <c r="N11" s="35" t="s">
        <v>16</v>
      </c>
      <c r="O11" s="229"/>
      <c r="P11" s="239" t="s">
        <v>22</v>
      </c>
      <c r="Q11" s="240"/>
      <c r="R11" s="240"/>
      <c r="S11" s="240"/>
      <c r="T11" s="240"/>
      <c r="U11" s="240"/>
      <c r="V11" s="240"/>
      <c r="W11" s="240"/>
      <c r="X11" s="240"/>
      <c r="Y11" s="240"/>
      <c r="Z11" s="241"/>
      <c r="AA11" s="36"/>
      <c r="AB11" s="37"/>
      <c r="AD11" s="245" t="s">
        <v>23</v>
      </c>
      <c r="AE11" s="246"/>
      <c r="AF11" s="246"/>
      <c r="AG11" s="246"/>
      <c r="AH11" s="246"/>
      <c r="AI11" s="246"/>
      <c r="AJ11" s="246"/>
      <c r="AK11" s="246"/>
      <c r="AL11" s="246"/>
      <c r="AM11" s="247"/>
      <c r="AN11" s="38"/>
      <c r="AO11" s="37"/>
    </row>
    <row r="12" spans="1:41" ht="62.25" thickBot="1" x14ac:dyDescent="0.4">
      <c r="A12" s="39" t="s">
        <v>24</v>
      </c>
      <c r="C12" s="40" t="s">
        <v>25</v>
      </c>
      <c r="D12" s="41"/>
      <c r="E12" s="42" t="s">
        <v>26</v>
      </c>
      <c r="F12" s="42" t="s">
        <v>26</v>
      </c>
      <c r="G12" s="42" t="s">
        <v>26</v>
      </c>
      <c r="H12" s="43" t="s">
        <v>27</v>
      </c>
      <c r="I12" s="43" t="s">
        <v>27</v>
      </c>
      <c r="J12" s="44" t="s">
        <v>27</v>
      </c>
      <c r="K12" s="45" t="s">
        <v>28</v>
      </c>
      <c r="L12" s="46">
        <v>0.2</v>
      </c>
      <c r="M12" s="46">
        <v>0.2</v>
      </c>
      <c r="N12" s="47">
        <v>0.2</v>
      </c>
      <c r="O12" s="230"/>
      <c r="P12" s="48" t="s">
        <v>13</v>
      </c>
      <c r="Q12" s="232" t="s">
        <v>83</v>
      </c>
      <c r="R12" s="232" t="s">
        <v>82</v>
      </c>
      <c r="S12" s="49" t="s">
        <v>30</v>
      </c>
      <c r="T12" s="50" t="s">
        <v>31</v>
      </c>
      <c r="U12" s="51" t="s">
        <v>32</v>
      </c>
      <c r="V12" s="51" t="s">
        <v>33</v>
      </c>
      <c r="W12" s="52" t="s">
        <v>34</v>
      </c>
      <c r="X12" s="51"/>
      <c r="Y12" s="52" t="s">
        <v>35</v>
      </c>
      <c r="Z12" s="53" t="s">
        <v>36</v>
      </c>
      <c r="AA12" s="54" t="s">
        <v>20</v>
      </c>
      <c r="AB12" s="55" t="s">
        <v>37</v>
      </c>
      <c r="AC12" s="56"/>
      <c r="AD12" s="48" t="s">
        <v>13</v>
      </c>
      <c r="AE12" s="49" t="s">
        <v>29</v>
      </c>
      <c r="AF12" s="50" t="s">
        <v>30</v>
      </c>
      <c r="AG12" s="57" t="s">
        <v>31</v>
      </c>
      <c r="AH12" s="58" t="s">
        <v>38</v>
      </c>
      <c r="AI12" s="58" t="s">
        <v>39</v>
      </c>
      <c r="AJ12" s="114" t="s">
        <v>40</v>
      </c>
      <c r="AK12" s="51"/>
      <c r="AL12" s="115" t="s">
        <v>56</v>
      </c>
      <c r="AM12" s="53" t="s">
        <v>57</v>
      </c>
      <c r="AN12" s="59" t="s">
        <v>20</v>
      </c>
      <c r="AO12" s="60" t="s">
        <v>37</v>
      </c>
    </row>
    <row r="13" spans="1:41" ht="60.75" thickBot="1" x14ac:dyDescent="0.3">
      <c r="A13" s="61" t="s">
        <v>41</v>
      </c>
      <c r="C13" s="108">
        <v>42129</v>
      </c>
      <c r="D13" s="233">
        <v>53.6</v>
      </c>
      <c r="E13" s="62">
        <v>2000</v>
      </c>
      <c r="F13" s="62">
        <v>9100</v>
      </c>
      <c r="G13" s="63">
        <v>69000</v>
      </c>
      <c r="H13" s="63">
        <f t="shared" ref="H13:H18" si="0">IF(D13&gt;E13, 1, 0)</f>
        <v>0</v>
      </c>
      <c r="I13" s="63">
        <f t="shared" ref="I13:I18" si="1">IF(D13&gt;F13, 1, 0)</f>
        <v>0</v>
      </c>
      <c r="J13" s="63">
        <f t="shared" ref="J13:J18" si="2">IF(D13&gt;G13, 1, 0)</f>
        <v>0</v>
      </c>
      <c r="K13" s="64" t="s">
        <v>42</v>
      </c>
      <c r="L13" s="65" t="s">
        <v>43</v>
      </c>
      <c r="M13" s="65" t="s">
        <v>43</v>
      </c>
      <c r="N13" s="66" t="s">
        <v>43</v>
      </c>
      <c r="O13" s="231"/>
      <c r="P13" s="106" t="s">
        <v>25</v>
      </c>
      <c r="Q13" s="105"/>
      <c r="R13" s="105"/>
      <c r="S13" s="105"/>
      <c r="T13" s="67" t="s">
        <v>44</v>
      </c>
      <c r="U13" s="68"/>
      <c r="V13" s="68"/>
      <c r="W13" s="42">
        <v>0.97799999999999998</v>
      </c>
      <c r="X13" s="42" t="s">
        <v>45</v>
      </c>
      <c r="Y13" s="42" t="s">
        <v>46</v>
      </c>
      <c r="Z13" s="69" t="s">
        <v>27</v>
      </c>
      <c r="AA13" s="45" t="s">
        <v>28</v>
      </c>
      <c r="AB13" s="70">
        <v>0.2</v>
      </c>
      <c r="AC13" s="71"/>
      <c r="AD13" s="40" t="s">
        <v>25</v>
      </c>
      <c r="AE13" s="41"/>
      <c r="AF13" s="41"/>
      <c r="AG13" s="72" t="s">
        <v>44</v>
      </c>
      <c r="AH13" s="73"/>
      <c r="AI13" s="73"/>
      <c r="AJ13" s="42">
        <v>0.98599999999999999</v>
      </c>
      <c r="AK13" s="42" t="s">
        <v>47</v>
      </c>
      <c r="AL13" s="42" t="s">
        <v>46</v>
      </c>
      <c r="AM13" s="69" t="s">
        <v>27</v>
      </c>
      <c r="AN13" s="45" t="s">
        <v>28</v>
      </c>
      <c r="AO13" s="47">
        <v>0.2</v>
      </c>
    </row>
    <row r="14" spans="1:41" ht="19.5" thickBot="1" x14ac:dyDescent="0.35">
      <c r="A14" s="74" t="s">
        <v>48</v>
      </c>
      <c r="C14" s="108">
        <v>42206</v>
      </c>
      <c r="D14" s="233">
        <v>15.75</v>
      </c>
      <c r="E14" s="62">
        <v>2000</v>
      </c>
      <c r="F14" s="62">
        <v>9100</v>
      </c>
      <c r="G14" s="63">
        <v>69000</v>
      </c>
      <c r="H14" s="63">
        <f t="shared" si="0"/>
        <v>0</v>
      </c>
      <c r="I14" s="63">
        <f t="shared" si="1"/>
        <v>0</v>
      </c>
      <c r="J14" s="63">
        <f t="shared" si="2"/>
        <v>0</v>
      </c>
      <c r="K14" s="64" t="s">
        <v>49</v>
      </c>
      <c r="L14" s="75">
        <f>SUM(H13:H18)</f>
        <v>0</v>
      </c>
      <c r="M14" s="75">
        <f>SUM(I13:I18)</f>
        <v>0</v>
      </c>
      <c r="N14" s="76">
        <f>SUM(J13:J18)</f>
        <v>0</v>
      </c>
      <c r="O14">
        <v>6.5</v>
      </c>
      <c r="P14" s="118">
        <v>42129</v>
      </c>
      <c r="Q14" s="111"/>
      <c r="R14" s="111"/>
      <c r="S14" s="111">
        <v>69</v>
      </c>
      <c r="T14" s="63">
        <f t="shared" ref="T14:T49" si="3">LN(S14)</f>
        <v>4.2341065045972597</v>
      </c>
      <c r="U14" s="77">
        <v>0.84730000000000005</v>
      </c>
      <c r="V14" s="77">
        <v>0.88400000000000001</v>
      </c>
      <c r="W14" s="77">
        <v>0.97799999999999998</v>
      </c>
      <c r="X14" s="77">
        <f t="shared" ref="X14:X49" si="4">((U14*T14)+V14)*(W14)</f>
        <v>4.3731841556356619</v>
      </c>
      <c r="Y14" s="77">
        <f t="shared" ref="Y14:Y49" si="5">EXP(X14)</f>
        <v>79.295720056194114</v>
      </c>
      <c r="Z14" s="125">
        <f t="shared" ref="Z14:Z49" si="6">IF(Q14&gt;Y14, 1, 0)</f>
        <v>0</v>
      </c>
      <c r="AA14" s="64" t="s">
        <v>42</v>
      </c>
      <c r="AB14" s="79" t="s">
        <v>50</v>
      </c>
      <c r="AC14" s="80"/>
      <c r="AD14" s="113">
        <v>42129</v>
      </c>
      <c r="AE14" s="233">
        <f>AVERAGE(Q15:Q19)</f>
        <v>53.6</v>
      </c>
      <c r="AF14" s="110">
        <v>38</v>
      </c>
      <c r="AG14" s="63">
        <f t="shared" ref="AG14:AG19" si="7">LN(AF14)</f>
        <v>3.6375861597263857</v>
      </c>
      <c r="AH14" s="77">
        <v>0.84730000000000005</v>
      </c>
      <c r="AI14" s="77">
        <v>0.88400000000000001</v>
      </c>
      <c r="AJ14" s="77">
        <v>0.98599999999999999</v>
      </c>
      <c r="AK14" s="77">
        <f t="shared" ref="AK14:AK19" si="8">((AH14*AG14)+AI14)*(AJ14)</f>
        <v>3.9106009785922606</v>
      </c>
      <c r="AL14" s="77">
        <f t="shared" ref="AL14:AL19" si="9">EXP(AK14)</f>
        <v>49.928949188259246</v>
      </c>
      <c r="AM14" s="78">
        <f t="shared" ref="AM14:AM19" si="10">IF(AE14&gt;AL14, 1, 0)</f>
        <v>1</v>
      </c>
      <c r="AN14" s="64" t="s">
        <v>42</v>
      </c>
      <c r="AO14" s="81">
        <v>0.05</v>
      </c>
    </row>
    <row r="15" spans="1:41" ht="15.75" thickBot="1" x14ac:dyDescent="0.3">
      <c r="C15" s="108">
        <v>42486</v>
      </c>
      <c r="D15" s="233">
        <v>59</v>
      </c>
      <c r="E15" s="62">
        <v>2000</v>
      </c>
      <c r="F15" s="62">
        <v>9100</v>
      </c>
      <c r="G15" s="63">
        <v>69000</v>
      </c>
      <c r="H15" s="63">
        <f t="shared" si="0"/>
        <v>0</v>
      </c>
      <c r="I15" s="63">
        <f t="shared" si="1"/>
        <v>0</v>
      </c>
      <c r="J15" s="63">
        <f t="shared" si="2"/>
        <v>0</v>
      </c>
      <c r="K15" s="64" t="s">
        <v>51</v>
      </c>
      <c r="L15" s="75">
        <f>COUNT(H13:H18)</f>
        <v>6</v>
      </c>
      <c r="M15" s="75">
        <f>COUNT(I13:I18)</f>
        <v>6</v>
      </c>
      <c r="N15" s="76">
        <f>COUNT(J13:J18)</f>
        <v>6</v>
      </c>
      <c r="O15">
        <v>10.1</v>
      </c>
      <c r="P15" s="119">
        <v>42129</v>
      </c>
      <c r="Q15" s="111">
        <f>R15-$Q9</f>
        <v>16</v>
      </c>
      <c r="R15" s="111">
        <v>36</v>
      </c>
      <c r="S15" s="111">
        <v>34</v>
      </c>
      <c r="T15" s="63">
        <f t="shared" si="3"/>
        <v>3.5263605246161616</v>
      </c>
      <c r="U15" s="77">
        <v>0.84730000000000005</v>
      </c>
      <c r="V15" s="77">
        <v>0.88400000000000001</v>
      </c>
      <c r="W15" s="77">
        <v>0.97799999999999998</v>
      </c>
      <c r="X15" s="77">
        <f t="shared" si="4"/>
        <v>3.7867037965121138</v>
      </c>
      <c r="Y15" s="77">
        <f t="shared" si="5"/>
        <v>44.110762333042608</v>
      </c>
      <c r="Z15" s="124">
        <f t="shared" si="6"/>
        <v>0</v>
      </c>
      <c r="AA15" s="64" t="s">
        <v>49</v>
      </c>
      <c r="AB15" s="82">
        <f>SUM(Z14:Z50)</f>
        <v>6</v>
      </c>
      <c r="AC15" s="71"/>
      <c r="AD15" s="113">
        <v>42206</v>
      </c>
      <c r="AE15" s="233">
        <f>AVERAGE(Q21:Q24)</f>
        <v>15.75</v>
      </c>
      <c r="AF15" s="110">
        <v>29.156600000000001</v>
      </c>
      <c r="AG15" s="63">
        <f t="shared" si="7"/>
        <v>3.3726813022628117</v>
      </c>
      <c r="AH15" s="77">
        <v>0.84730000000000005</v>
      </c>
      <c r="AI15" s="77">
        <v>0.88400000000000001</v>
      </c>
      <c r="AJ15" s="77">
        <v>0.98599999999999999</v>
      </c>
      <c r="AK15" s="77">
        <f t="shared" si="8"/>
        <v>3.6892894472635787</v>
      </c>
      <c r="AL15" s="77">
        <f t="shared" si="9"/>
        <v>40.016403088332844</v>
      </c>
      <c r="AM15" s="78">
        <f t="shared" si="10"/>
        <v>0</v>
      </c>
      <c r="AN15" s="64" t="s">
        <v>49</v>
      </c>
      <c r="AO15" s="76">
        <f>SUM(AM14:AM19)</f>
        <v>2</v>
      </c>
    </row>
    <row r="16" spans="1:41" ht="15.75" thickBot="1" x14ac:dyDescent="0.3">
      <c r="C16" s="108">
        <v>42577</v>
      </c>
      <c r="D16" s="233">
        <v>40</v>
      </c>
      <c r="E16" s="62">
        <v>2000</v>
      </c>
      <c r="F16" s="62">
        <v>9100</v>
      </c>
      <c r="G16" s="63">
        <v>69000</v>
      </c>
      <c r="H16" s="63">
        <f t="shared" si="0"/>
        <v>0</v>
      </c>
      <c r="I16" s="63">
        <f t="shared" si="1"/>
        <v>0</v>
      </c>
      <c r="J16" s="63">
        <f t="shared" si="2"/>
        <v>0</v>
      </c>
      <c r="K16" s="64" t="s">
        <v>52</v>
      </c>
      <c r="L16" s="83">
        <f t="shared" ref="L16:M16" si="11">L14/L15</f>
        <v>0</v>
      </c>
      <c r="M16" s="83">
        <f t="shared" si="11"/>
        <v>0</v>
      </c>
      <c r="N16" s="81">
        <f>N14/N15</f>
        <v>0</v>
      </c>
      <c r="O16">
        <v>12.5</v>
      </c>
      <c r="P16" s="121">
        <v>42129</v>
      </c>
      <c r="Q16" s="111">
        <f t="shared" ref="Q16:Q49" si="12">R16-$Q$9</f>
        <v>18</v>
      </c>
      <c r="R16" s="111">
        <v>38</v>
      </c>
      <c r="S16" s="111">
        <v>33</v>
      </c>
      <c r="T16" s="63">
        <f t="shared" si="3"/>
        <v>3.4965075614664802</v>
      </c>
      <c r="U16" s="77">
        <v>0.84730000000000005</v>
      </c>
      <c r="V16" s="77">
        <v>0.88400000000000001</v>
      </c>
      <c r="W16" s="77">
        <v>0.97799999999999998</v>
      </c>
      <c r="X16" s="77">
        <f t="shared" si="4"/>
        <v>3.7619658579802766</v>
      </c>
      <c r="Y16" s="77">
        <f t="shared" si="5"/>
        <v>43.032939528314039</v>
      </c>
      <c r="Z16" s="126">
        <f t="shared" si="6"/>
        <v>0</v>
      </c>
      <c r="AA16" s="64" t="s">
        <v>51</v>
      </c>
      <c r="AB16" s="82">
        <f>COUNT(Z14:Z50)</f>
        <v>36</v>
      </c>
      <c r="AC16" s="71"/>
      <c r="AD16" s="113">
        <v>42486</v>
      </c>
      <c r="AE16" s="233">
        <f>AVERAGE(Q27:Q31)</f>
        <v>59</v>
      </c>
      <c r="AF16" s="110">
        <v>31</v>
      </c>
      <c r="AG16" s="63">
        <f t="shared" si="7"/>
        <v>3.4339872044851463</v>
      </c>
      <c r="AH16" s="77">
        <v>0.84730000000000005</v>
      </c>
      <c r="AI16" s="77">
        <v>0.88400000000000001</v>
      </c>
      <c r="AJ16" s="77">
        <v>0.98599999999999999</v>
      </c>
      <c r="AK16" s="77">
        <f t="shared" si="8"/>
        <v>3.7405067153432205</v>
      </c>
      <c r="AL16" s="77">
        <f t="shared" si="9"/>
        <v>42.119327267994443</v>
      </c>
      <c r="AM16" s="78">
        <f t="shared" si="10"/>
        <v>1</v>
      </c>
      <c r="AN16" s="64" t="s">
        <v>51</v>
      </c>
      <c r="AO16" s="76">
        <f>COUNT(AM14:AM19)</f>
        <v>6</v>
      </c>
    </row>
    <row r="17" spans="3:41" ht="16.5" thickBot="1" x14ac:dyDescent="0.3">
      <c r="C17" s="108">
        <v>42850</v>
      </c>
      <c r="D17" s="233">
        <v>24</v>
      </c>
      <c r="E17" s="62">
        <v>2000</v>
      </c>
      <c r="F17" s="62">
        <v>9100</v>
      </c>
      <c r="G17" s="63">
        <v>69000</v>
      </c>
      <c r="H17" s="63">
        <f t="shared" si="0"/>
        <v>0</v>
      </c>
      <c r="I17" s="63">
        <f t="shared" si="1"/>
        <v>0</v>
      </c>
      <c r="J17" s="63">
        <f t="shared" si="2"/>
        <v>0</v>
      </c>
      <c r="K17" s="84" t="s">
        <v>53</v>
      </c>
      <c r="L17" s="85" t="str">
        <f t="shared" ref="L17:M17" si="13">IF(L14&gt;1,"yes","no")</f>
        <v>no</v>
      </c>
      <c r="M17" s="85" t="str">
        <f t="shared" si="13"/>
        <v>no</v>
      </c>
      <c r="N17" s="86" t="str">
        <f>IF(N14&gt;1,"yes","no")</f>
        <v>no</v>
      </c>
      <c r="O17">
        <v>18</v>
      </c>
      <c r="P17" s="120">
        <v>42129</v>
      </c>
      <c r="Q17" s="111">
        <f t="shared" si="12"/>
        <v>190</v>
      </c>
      <c r="R17" s="111">
        <v>210</v>
      </c>
      <c r="S17" s="111">
        <v>31</v>
      </c>
      <c r="T17" s="63">
        <f t="shared" si="3"/>
        <v>3.4339872044851463</v>
      </c>
      <c r="U17" s="77">
        <v>0.84730000000000005</v>
      </c>
      <c r="V17" s="77">
        <v>0.88400000000000001</v>
      </c>
      <c r="W17" s="77">
        <v>0.97799999999999998</v>
      </c>
      <c r="X17" s="77">
        <f t="shared" si="4"/>
        <v>3.7101577764763385</v>
      </c>
      <c r="Y17" s="77">
        <f t="shared" si="5"/>
        <v>40.860252805151262</v>
      </c>
      <c r="Z17" s="127">
        <f t="shared" si="6"/>
        <v>1</v>
      </c>
      <c r="AA17" s="64" t="s">
        <v>52</v>
      </c>
      <c r="AB17" s="79">
        <f>AB15/AB16</f>
        <v>0.16666666666666666</v>
      </c>
      <c r="AC17" s="80"/>
      <c r="AD17" s="113">
        <v>42577</v>
      </c>
      <c r="AE17" s="233">
        <f>AVERAGE(Q33,Q35,Q36,Q37)</f>
        <v>40</v>
      </c>
      <c r="AF17" s="110">
        <v>32</v>
      </c>
      <c r="AG17" s="63">
        <f t="shared" si="7"/>
        <v>3.4657359027997265</v>
      </c>
      <c r="AH17" s="77">
        <v>0.84730000000000005</v>
      </c>
      <c r="AI17" s="77">
        <v>0.88400000000000001</v>
      </c>
      <c r="AJ17" s="77">
        <v>0.98599999999999999</v>
      </c>
      <c r="AK17" s="77">
        <f t="shared" si="8"/>
        <v>3.767030778016017</v>
      </c>
      <c r="AL17" s="77">
        <f t="shared" si="9"/>
        <v>43.251450829932715</v>
      </c>
      <c r="AM17" s="78">
        <f t="shared" si="10"/>
        <v>0</v>
      </c>
      <c r="AN17" s="64" t="s">
        <v>52</v>
      </c>
      <c r="AO17" s="87">
        <f>AO15/AO16</f>
        <v>0.33333333333333331</v>
      </c>
    </row>
    <row r="18" spans="3:41" ht="16.5" thickBot="1" x14ac:dyDescent="0.3">
      <c r="C18" s="108">
        <v>42941</v>
      </c>
      <c r="D18" s="233">
        <v>21.2</v>
      </c>
      <c r="E18" s="62">
        <v>2000</v>
      </c>
      <c r="F18" s="62">
        <v>9100</v>
      </c>
      <c r="G18" s="63">
        <v>69000</v>
      </c>
      <c r="H18" s="63">
        <f t="shared" si="0"/>
        <v>0</v>
      </c>
      <c r="I18" s="63">
        <f t="shared" si="1"/>
        <v>0</v>
      </c>
      <c r="J18" s="63">
        <f t="shared" si="2"/>
        <v>0</v>
      </c>
      <c r="K18" s="71"/>
      <c r="L18" s="71"/>
      <c r="M18" s="71"/>
      <c r="N18" s="88"/>
      <c r="O18">
        <v>21</v>
      </c>
      <c r="P18" s="122">
        <v>42129</v>
      </c>
      <c r="Q18" s="111">
        <f t="shared" si="12"/>
        <v>31</v>
      </c>
      <c r="R18" s="111">
        <v>51</v>
      </c>
      <c r="S18" s="111">
        <v>31</v>
      </c>
      <c r="T18" s="63">
        <f t="shared" si="3"/>
        <v>3.4339872044851463</v>
      </c>
      <c r="U18" s="77">
        <v>0.84730000000000005</v>
      </c>
      <c r="V18" s="77">
        <v>0.88400000000000001</v>
      </c>
      <c r="W18" s="77">
        <v>0.97799999999999998</v>
      </c>
      <c r="X18" s="77">
        <f t="shared" si="4"/>
        <v>3.7101577764763385</v>
      </c>
      <c r="Y18" s="77">
        <f t="shared" si="5"/>
        <v>40.860252805151262</v>
      </c>
      <c r="Z18" s="128">
        <f t="shared" si="6"/>
        <v>0</v>
      </c>
      <c r="AA18" s="84" t="s">
        <v>53</v>
      </c>
      <c r="AB18" s="89" t="str">
        <f>IF(AB15&gt;1,"yes","no")</f>
        <v>yes</v>
      </c>
      <c r="AC18" s="90"/>
      <c r="AD18" s="113">
        <v>42850</v>
      </c>
      <c r="AE18" s="233">
        <f>AVERAGE(Q40:Q42)</f>
        <v>24</v>
      </c>
      <c r="AF18" s="110">
        <v>70</v>
      </c>
      <c r="AG18" s="63">
        <f t="shared" si="7"/>
        <v>4.2484952420493594</v>
      </c>
      <c r="AH18" s="77">
        <v>0.84730000000000005</v>
      </c>
      <c r="AI18" s="77">
        <v>0.88400000000000001</v>
      </c>
      <c r="AJ18" s="77">
        <v>0.98599999999999999</v>
      </c>
      <c r="AK18" s="77">
        <f t="shared" si="8"/>
        <v>4.4209775183281845</v>
      </c>
      <c r="AL18" s="77">
        <f t="shared" si="9"/>
        <v>83.177553214223664</v>
      </c>
      <c r="AM18" s="78">
        <f t="shared" si="10"/>
        <v>0</v>
      </c>
      <c r="AN18" s="91" t="s">
        <v>53</v>
      </c>
      <c r="AO18" s="92" t="str">
        <f>IF(AND((AO15&gt;1),(AO17&gt;0.05)),"yes","no")</f>
        <v>yes</v>
      </c>
    </row>
    <row r="19" spans="3:41" ht="15.75" thickBot="1" x14ac:dyDescent="0.3">
      <c r="K19" s="71"/>
      <c r="L19" s="71"/>
      <c r="M19" s="71"/>
      <c r="N19" s="93"/>
      <c r="O19">
        <v>23</v>
      </c>
      <c r="P19" s="107">
        <v>42129</v>
      </c>
      <c r="Q19" s="111">
        <f t="shared" si="12"/>
        <v>13</v>
      </c>
      <c r="R19" s="111">
        <v>33</v>
      </c>
      <c r="S19" s="111">
        <v>30</v>
      </c>
      <c r="T19" s="63">
        <f t="shared" si="3"/>
        <v>3.4011973816621555</v>
      </c>
      <c r="U19" s="77">
        <v>0.84730000000000005</v>
      </c>
      <c r="V19" s="77">
        <v>0.88400000000000001</v>
      </c>
      <c r="W19" s="77">
        <v>0.97799999999999998</v>
      </c>
      <c r="X19" s="77">
        <f t="shared" si="4"/>
        <v>3.6829861815697327</v>
      </c>
      <c r="Y19" s="77">
        <f t="shared" si="5"/>
        <v>39.764962348950441</v>
      </c>
      <c r="Z19" s="78">
        <f t="shared" si="6"/>
        <v>0</v>
      </c>
      <c r="AA19" s="71"/>
      <c r="AB19" s="88"/>
      <c r="AD19" s="113">
        <v>42941</v>
      </c>
      <c r="AE19" s="233">
        <f>AVERAGE(Q44:Q48)</f>
        <v>21.2</v>
      </c>
      <c r="AF19" s="110">
        <v>31</v>
      </c>
      <c r="AG19" s="63">
        <f t="shared" si="7"/>
        <v>3.4339872044851463</v>
      </c>
      <c r="AH19" s="77">
        <v>0.84730000000000005</v>
      </c>
      <c r="AI19" s="77">
        <v>0.88400000000000001</v>
      </c>
      <c r="AJ19" s="77">
        <v>0.98599999999999999</v>
      </c>
      <c r="AK19" s="77">
        <f t="shared" si="8"/>
        <v>3.7405067153432205</v>
      </c>
      <c r="AL19" s="77">
        <f t="shared" si="9"/>
        <v>42.119327267994443</v>
      </c>
      <c r="AM19" s="78">
        <f t="shared" si="10"/>
        <v>0</v>
      </c>
      <c r="AN19" s="71"/>
      <c r="AO19" s="80"/>
    </row>
    <row r="20" spans="3:41" ht="15.75" thickBot="1" x14ac:dyDescent="0.3">
      <c r="K20" s="95"/>
      <c r="L20" s="95"/>
      <c r="M20" s="95"/>
      <c r="N20" s="96"/>
      <c r="O20">
        <v>6.5</v>
      </c>
      <c r="P20" s="118">
        <v>42206</v>
      </c>
      <c r="Q20" s="111">
        <f t="shared" si="12"/>
        <v>-20</v>
      </c>
      <c r="R20" s="111"/>
      <c r="S20" s="112">
        <v>29.321000000000002</v>
      </c>
      <c r="T20" s="63">
        <f t="shared" si="3"/>
        <v>3.3783039828488457</v>
      </c>
      <c r="U20" s="77">
        <v>0.84730000000000005</v>
      </c>
      <c r="V20" s="77">
        <v>0.88400000000000001</v>
      </c>
      <c r="W20" s="77">
        <v>0.97799999999999998</v>
      </c>
      <c r="X20" s="77">
        <f t="shared" si="4"/>
        <v>3.6640153514451348</v>
      </c>
      <c r="Y20" s="77">
        <f t="shared" si="5"/>
        <v>39.017698521957186</v>
      </c>
      <c r="Z20" s="125">
        <f t="shared" si="6"/>
        <v>0</v>
      </c>
      <c r="AA20" s="71"/>
      <c r="AB20" s="93"/>
      <c r="AN20" s="71"/>
      <c r="AO20" s="94"/>
    </row>
    <row r="21" spans="3:41" ht="15.75" thickBot="1" x14ac:dyDescent="0.3">
      <c r="K21" s="97"/>
      <c r="L21" s="97"/>
      <c r="M21" s="97"/>
      <c r="N21" s="96"/>
      <c r="O21">
        <v>10.1</v>
      </c>
      <c r="P21" s="119">
        <v>42206</v>
      </c>
      <c r="Q21" s="111">
        <f t="shared" si="12"/>
        <v>15</v>
      </c>
      <c r="R21" s="111">
        <v>35</v>
      </c>
      <c r="S21" s="112">
        <v>29.321000000000002</v>
      </c>
      <c r="T21" s="63">
        <f t="shared" si="3"/>
        <v>3.3783039828488457</v>
      </c>
      <c r="U21" s="77">
        <v>0.84730000000000005</v>
      </c>
      <c r="V21" s="77">
        <v>0.88400000000000001</v>
      </c>
      <c r="W21" s="77">
        <v>0.97799999999999998</v>
      </c>
      <c r="X21" s="77">
        <f t="shared" si="4"/>
        <v>3.6640153514451348</v>
      </c>
      <c r="Y21" s="77">
        <f t="shared" si="5"/>
        <v>39.017698521957186</v>
      </c>
      <c r="Z21" s="124">
        <f t="shared" si="6"/>
        <v>0</v>
      </c>
      <c r="AA21" s="95"/>
      <c r="AB21" s="96"/>
      <c r="AN21" s="95"/>
      <c r="AO21" s="56"/>
    </row>
    <row r="22" spans="3:41" ht="15.75" thickBot="1" x14ac:dyDescent="0.3">
      <c r="K22" s="98"/>
      <c r="L22" s="98"/>
      <c r="M22" s="98"/>
      <c r="N22" s="25"/>
      <c r="O22">
        <v>12.5</v>
      </c>
      <c r="P22" s="121">
        <v>42206</v>
      </c>
      <c r="Q22" s="111">
        <f t="shared" si="12"/>
        <v>16</v>
      </c>
      <c r="R22" s="111">
        <v>36</v>
      </c>
      <c r="S22" s="112">
        <v>29.321000000000002</v>
      </c>
      <c r="T22" s="63">
        <f t="shared" si="3"/>
        <v>3.3783039828488457</v>
      </c>
      <c r="U22" s="77">
        <v>0.84730000000000005</v>
      </c>
      <c r="V22" s="77">
        <v>0.88400000000000001</v>
      </c>
      <c r="W22" s="77">
        <v>0.97799999999999998</v>
      </c>
      <c r="X22" s="77">
        <f t="shared" si="4"/>
        <v>3.6640153514451348</v>
      </c>
      <c r="Y22" s="77">
        <f t="shared" si="5"/>
        <v>39.017698521957186</v>
      </c>
      <c r="Z22" s="126">
        <f t="shared" si="6"/>
        <v>0</v>
      </c>
      <c r="AA22" s="97"/>
      <c r="AB22" s="96"/>
      <c r="AN22" s="97" t="s">
        <v>54</v>
      </c>
      <c r="AO22" s="56"/>
    </row>
    <row r="23" spans="3:41" ht="15.75" thickBot="1" x14ac:dyDescent="0.3">
      <c r="N23" s="25"/>
      <c r="O23">
        <v>18</v>
      </c>
      <c r="P23" s="120">
        <v>42206</v>
      </c>
      <c r="Q23" s="111">
        <f t="shared" si="12"/>
        <v>15</v>
      </c>
      <c r="R23" s="111">
        <v>35</v>
      </c>
      <c r="S23" s="112">
        <v>28.91</v>
      </c>
      <c r="T23" s="63">
        <f t="shared" si="3"/>
        <v>3.3641875560282548</v>
      </c>
      <c r="U23" s="77">
        <v>0.84730000000000005</v>
      </c>
      <c r="V23" s="77">
        <v>0.88400000000000001</v>
      </c>
      <c r="W23" s="77">
        <v>0.97799999999999998</v>
      </c>
      <c r="X23" s="77">
        <f t="shared" si="4"/>
        <v>3.6523176416658401</v>
      </c>
      <c r="Y23" s="77">
        <f t="shared" si="5"/>
        <v>38.563939950642713</v>
      </c>
      <c r="Z23" s="127">
        <f t="shared" si="6"/>
        <v>0</v>
      </c>
      <c r="AA23" s="98"/>
      <c r="AB23" s="25"/>
      <c r="AN23" s="98" t="s">
        <v>55</v>
      </c>
    </row>
    <row r="24" spans="3:41" ht="15.75" thickBot="1" x14ac:dyDescent="0.3">
      <c r="K24" s="56"/>
      <c r="L24" s="56"/>
      <c r="M24" s="56"/>
      <c r="N24" s="96"/>
      <c r="O24">
        <v>21</v>
      </c>
      <c r="P24" s="122">
        <v>42206</v>
      </c>
      <c r="Q24" s="111">
        <f t="shared" si="12"/>
        <v>17</v>
      </c>
      <c r="R24" s="111">
        <v>37</v>
      </c>
      <c r="S24" s="112">
        <v>28.91</v>
      </c>
      <c r="T24" s="63">
        <f t="shared" si="3"/>
        <v>3.3641875560282548</v>
      </c>
      <c r="U24" s="77">
        <v>0.84730000000000005</v>
      </c>
      <c r="V24" s="77">
        <v>0.88400000000000001</v>
      </c>
      <c r="W24" s="77">
        <v>0.97799999999999998</v>
      </c>
      <c r="X24" s="77">
        <f t="shared" si="4"/>
        <v>3.6523176416658401</v>
      </c>
      <c r="Y24" s="77">
        <f t="shared" si="5"/>
        <v>38.563939950642713</v>
      </c>
      <c r="Z24" s="128">
        <f t="shared" si="6"/>
        <v>0</v>
      </c>
      <c r="AB24" s="25"/>
    </row>
    <row r="25" spans="3:41" ht="15.75" thickBot="1" x14ac:dyDescent="0.3">
      <c r="K25" s="71"/>
      <c r="L25" s="71"/>
      <c r="M25" s="71"/>
      <c r="N25" s="99"/>
      <c r="O25">
        <v>23</v>
      </c>
      <c r="P25" s="107">
        <v>42206</v>
      </c>
      <c r="Q25" s="111">
        <f t="shared" si="12"/>
        <v>-18.7</v>
      </c>
      <c r="R25" s="111">
        <v>1.3</v>
      </c>
      <c r="S25" s="112">
        <v>28.91</v>
      </c>
      <c r="T25" s="63">
        <f t="shared" si="3"/>
        <v>3.3641875560282548</v>
      </c>
      <c r="U25" s="77">
        <v>0.84730000000000005</v>
      </c>
      <c r="V25" s="77">
        <v>0.88400000000000001</v>
      </c>
      <c r="W25" s="77">
        <v>0.97799999999999998</v>
      </c>
      <c r="X25" s="77">
        <f t="shared" si="4"/>
        <v>3.6523176416658401</v>
      </c>
      <c r="Y25" s="77">
        <f t="shared" si="5"/>
        <v>38.563939950642713</v>
      </c>
      <c r="Z25" s="78">
        <f t="shared" si="6"/>
        <v>0</v>
      </c>
      <c r="AA25" s="56"/>
      <c r="AB25" s="96"/>
      <c r="AN25" s="56"/>
      <c r="AO25" s="56"/>
    </row>
    <row r="26" spans="3:41" ht="15.75" thickBot="1" x14ac:dyDescent="0.3">
      <c r="K26" s="71"/>
      <c r="L26" s="71"/>
      <c r="M26" s="71"/>
      <c r="N26" s="88"/>
      <c r="O26">
        <v>6.5</v>
      </c>
      <c r="P26" s="118">
        <v>42486</v>
      </c>
      <c r="Q26" s="111">
        <f t="shared" si="12"/>
        <v>-20</v>
      </c>
      <c r="R26" s="111"/>
      <c r="S26" s="111">
        <v>35</v>
      </c>
      <c r="T26" s="63">
        <f t="shared" si="3"/>
        <v>3.5553480614894135</v>
      </c>
      <c r="U26" s="77">
        <v>0.84730000000000005</v>
      </c>
      <c r="V26" s="77">
        <v>0.88400000000000001</v>
      </c>
      <c r="W26" s="77">
        <v>0.97799999999999998</v>
      </c>
      <c r="X26" s="77">
        <f t="shared" si="4"/>
        <v>3.8107245914249805</v>
      </c>
      <c r="Y26" s="77">
        <f t="shared" si="5"/>
        <v>45.183166342747839</v>
      </c>
      <c r="Z26" s="125">
        <f t="shared" si="6"/>
        <v>0</v>
      </c>
      <c r="AA26" s="71"/>
      <c r="AB26" s="99"/>
      <c r="AN26" s="71"/>
      <c r="AO26" s="71"/>
    </row>
    <row r="27" spans="3:41" ht="15.75" thickBot="1" x14ac:dyDescent="0.3">
      <c r="K27" s="71"/>
      <c r="L27" s="71"/>
      <c r="M27" s="71"/>
      <c r="N27" s="99"/>
      <c r="O27">
        <v>10.1</v>
      </c>
      <c r="P27" s="119">
        <v>42486</v>
      </c>
      <c r="Q27" s="111">
        <f t="shared" si="12"/>
        <v>77</v>
      </c>
      <c r="R27" s="111">
        <v>97</v>
      </c>
      <c r="S27" s="111">
        <v>30</v>
      </c>
      <c r="T27" s="63">
        <f t="shared" si="3"/>
        <v>3.4011973816621555</v>
      </c>
      <c r="U27" s="77">
        <v>0.84730000000000005</v>
      </c>
      <c r="V27" s="77">
        <v>0.88400000000000001</v>
      </c>
      <c r="W27" s="77">
        <v>0.97799999999999998</v>
      </c>
      <c r="X27" s="77">
        <f t="shared" si="4"/>
        <v>3.6829861815697327</v>
      </c>
      <c r="Y27" s="77">
        <f t="shared" si="5"/>
        <v>39.764962348950441</v>
      </c>
      <c r="Z27" s="124">
        <f t="shared" si="6"/>
        <v>1</v>
      </c>
      <c r="AA27" s="71"/>
      <c r="AB27" s="80"/>
      <c r="AN27" s="71"/>
      <c r="AO27" s="80"/>
    </row>
    <row r="28" spans="3:41" ht="15.75" thickBot="1" x14ac:dyDescent="0.3">
      <c r="K28" s="71"/>
      <c r="L28" s="71"/>
      <c r="M28" s="71"/>
      <c r="N28" s="99"/>
      <c r="O28">
        <v>12.5</v>
      </c>
      <c r="P28" s="121">
        <v>42486</v>
      </c>
      <c r="Q28" s="111">
        <f t="shared" si="12"/>
        <v>90</v>
      </c>
      <c r="R28" s="111">
        <v>110</v>
      </c>
      <c r="S28" s="111">
        <v>30</v>
      </c>
      <c r="T28" s="63">
        <f t="shared" si="3"/>
        <v>3.4011973816621555</v>
      </c>
      <c r="U28" s="77">
        <v>0.84730000000000005</v>
      </c>
      <c r="V28" s="77">
        <v>0.88400000000000001</v>
      </c>
      <c r="W28" s="77">
        <v>0.97799999999999998</v>
      </c>
      <c r="X28" s="77">
        <f t="shared" si="4"/>
        <v>3.6829861815697327</v>
      </c>
      <c r="Y28" s="77">
        <f t="shared" si="5"/>
        <v>39.764962348950441</v>
      </c>
      <c r="Z28" s="126">
        <f t="shared" si="6"/>
        <v>1</v>
      </c>
      <c r="AA28" s="71"/>
      <c r="AB28" s="71"/>
      <c r="AF28" s="103"/>
      <c r="AG28" s="103"/>
      <c r="AH28" s="103"/>
      <c r="AN28" s="71"/>
      <c r="AO28" s="71"/>
    </row>
    <row r="29" spans="3:41" ht="15.75" thickBot="1" x14ac:dyDescent="0.3">
      <c r="K29" s="71"/>
      <c r="L29" s="71"/>
      <c r="M29" s="71"/>
      <c r="N29" s="88"/>
      <c r="O29">
        <v>18</v>
      </c>
      <c r="P29" s="120">
        <v>42486</v>
      </c>
      <c r="Q29" s="111">
        <f t="shared" si="12"/>
        <v>79</v>
      </c>
      <c r="R29" s="111">
        <v>99</v>
      </c>
      <c r="S29" s="111">
        <v>33</v>
      </c>
      <c r="T29" s="63">
        <f t="shared" si="3"/>
        <v>3.4965075614664802</v>
      </c>
      <c r="U29" s="77">
        <v>0.84730000000000005</v>
      </c>
      <c r="V29" s="77">
        <v>0.88400000000000001</v>
      </c>
      <c r="W29" s="77">
        <v>0.97799999999999998</v>
      </c>
      <c r="X29" s="77">
        <f t="shared" si="4"/>
        <v>3.7619658579802766</v>
      </c>
      <c r="Y29" s="77">
        <f t="shared" si="5"/>
        <v>43.032939528314039</v>
      </c>
      <c r="Z29" s="127">
        <f t="shared" si="6"/>
        <v>1</v>
      </c>
      <c r="AA29" s="71"/>
      <c r="AB29" s="71"/>
      <c r="AF29" s="131"/>
      <c r="AG29" s="100"/>
      <c r="AH29" s="116"/>
    </row>
    <row r="30" spans="3:41" ht="15.75" thickBot="1" x14ac:dyDescent="0.3">
      <c r="K30" s="71"/>
      <c r="L30" s="71"/>
      <c r="M30" s="71"/>
      <c r="N30" s="99"/>
      <c r="O30">
        <v>21</v>
      </c>
      <c r="P30" s="122">
        <v>42486</v>
      </c>
      <c r="Q30" s="111">
        <f t="shared" si="12"/>
        <v>14</v>
      </c>
      <c r="R30" s="111">
        <v>34</v>
      </c>
      <c r="S30" s="111">
        <v>30</v>
      </c>
      <c r="T30" s="63">
        <f t="shared" si="3"/>
        <v>3.4011973816621555</v>
      </c>
      <c r="U30" s="77">
        <v>0.84730000000000005</v>
      </c>
      <c r="V30" s="77">
        <v>0.88400000000000001</v>
      </c>
      <c r="W30" s="77">
        <v>0.97799999999999998</v>
      </c>
      <c r="X30" s="77">
        <f t="shared" si="4"/>
        <v>3.6829861815697327</v>
      </c>
      <c r="Y30" s="77">
        <f t="shared" si="5"/>
        <v>39.764962348950441</v>
      </c>
      <c r="Z30" s="128">
        <f t="shared" si="6"/>
        <v>0</v>
      </c>
      <c r="AA30" s="71"/>
      <c r="AB30" s="26"/>
      <c r="AF30" s="131"/>
      <c r="AG30" s="100"/>
      <c r="AH30" s="116"/>
    </row>
    <row r="31" spans="3:41" ht="15.75" thickBot="1" x14ac:dyDescent="0.3">
      <c r="K31" s="71"/>
      <c r="L31" s="71"/>
      <c r="M31" s="71"/>
      <c r="N31" s="88"/>
      <c r="O31">
        <v>23</v>
      </c>
      <c r="P31" s="107">
        <v>42486</v>
      </c>
      <c r="Q31" s="111">
        <f t="shared" si="12"/>
        <v>35</v>
      </c>
      <c r="R31" s="111">
        <v>55</v>
      </c>
      <c r="S31" s="111">
        <v>30</v>
      </c>
      <c r="T31" s="63">
        <f t="shared" si="3"/>
        <v>3.4011973816621555</v>
      </c>
      <c r="U31" s="77">
        <v>0.84730000000000005</v>
      </c>
      <c r="V31" s="77">
        <v>0.88400000000000001</v>
      </c>
      <c r="W31" s="77">
        <v>0.97799999999999998</v>
      </c>
      <c r="X31" s="77">
        <f t="shared" si="4"/>
        <v>3.6829861815697327</v>
      </c>
      <c r="Y31" s="77">
        <f t="shared" si="5"/>
        <v>39.764962348950441</v>
      </c>
      <c r="Z31" s="78">
        <f t="shared" si="6"/>
        <v>0</v>
      </c>
      <c r="AA31" s="71"/>
      <c r="AB31" s="26"/>
      <c r="AF31" s="131"/>
      <c r="AG31" s="100"/>
      <c r="AH31" s="116"/>
    </row>
    <row r="32" spans="3:41" ht="15.75" thickBot="1" x14ac:dyDescent="0.3">
      <c r="K32" s="71"/>
      <c r="L32" s="71"/>
      <c r="M32" s="71"/>
      <c r="N32" s="93"/>
      <c r="O32">
        <v>6.5</v>
      </c>
      <c r="P32" s="118">
        <v>42577</v>
      </c>
      <c r="Q32" s="111">
        <f t="shared" si="12"/>
        <v>-20</v>
      </c>
      <c r="R32" s="111"/>
      <c r="S32" s="111">
        <v>32</v>
      </c>
      <c r="T32" s="63">
        <f t="shared" si="3"/>
        <v>3.4657359027997265</v>
      </c>
      <c r="U32" s="77">
        <v>0.84730000000000005</v>
      </c>
      <c r="V32" s="77">
        <v>0.88400000000000001</v>
      </c>
      <c r="W32" s="77">
        <v>0.97799999999999998</v>
      </c>
      <c r="X32" s="77">
        <f t="shared" si="4"/>
        <v>3.7364666337724795</v>
      </c>
      <c r="Y32" s="77">
        <f t="shared" si="5"/>
        <v>41.949505028966257</v>
      </c>
      <c r="Z32" s="125">
        <f t="shared" si="6"/>
        <v>0</v>
      </c>
      <c r="AA32" s="71"/>
      <c r="AB32" s="26"/>
      <c r="AF32" s="131"/>
      <c r="AG32" s="100"/>
      <c r="AH32" s="116"/>
    </row>
    <row r="33" spans="11:41" ht="15.75" thickBot="1" x14ac:dyDescent="0.3">
      <c r="K33" s="56"/>
      <c r="L33" s="56"/>
      <c r="M33" s="56"/>
      <c r="N33" s="96"/>
      <c r="O33">
        <v>10.1</v>
      </c>
      <c r="P33" s="119">
        <v>42577</v>
      </c>
      <c r="Q33" s="111">
        <f t="shared" si="12"/>
        <v>15</v>
      </c>
      <c r="R33" s="111">
        <v>35</v>
      </c>
      <c r="S33" s="111">
        <v>33</v>
      </c>
      <c r="T33" s="63">
        <f t="shared" si="3"/>
        <v>3.4965075614664802</v>
      </c>
      <c r="U33" s="77">
        <v>0.84730000000000005</v>
      </c>
      <c r="V33" s="77">
        <v>0.88400000000000001</v>
      </c>
      <c r="W33" s="77">
        <v>0.97799999999999998</v>
      </c>
      <c r="X33" s="77">
        <f t="shared" si="4"/>
        <v>3.7619658579802766</v>
      </c>
      <c r="Y33" s="77">
        <f t="shared" si="5"/>
        <v>43.032939528314039</v>
      </c>
      <c r="Z33" s="124">
        <f t="shared" si="6"/>
        <v>0</v>
      </c>
      <c r="AA33" s="71"/>
      <c r="AB33" s="26"/>
      <c r="AF33" s="131"/>
      <c r="AG33" s="100"/>
      <c r="AH33" s="116"/>
    </row>
    <row r="34" spans="11:41" ht="15.75" thickBot="1" x14ac:dyDescent="0.3">
      <c r="K34" s="100"/>
      <c r="L34" s="100"/>
      <c r="M34" s="100"/>
      <c r="N34" s="101"/>
      <c r="O34">
        <v>12.5</v>
      </c>
      <c r="P34" s="121">
        <v>42577</v>
      </c>
      <c r="Q34" s="111">
        <f t="shared" si="12"/>
        <v>-19</v>
      </c>
      <c r="R34" s="111">
        <v>1</v>
      </c>
      <c r="S34" s="111">
        <v>32</v>
      </c>
      <c r="T34" s="63">
        <f t="shared" si="3"/>
        <v>3.4657359027997265</v>
      </c>
      <c r="U34" s="77">
        <v>0.84730000000000005</v>
      </c>
      <c r="V34" s="77">
        <v>0.88400000000000001</v>
      </c>
      <c r="W34" s="77">
        <v>0.97799999999999998</v>
      </c>
      <c r="X34" s="77">
        <f t="shared" si="4"/>
        <v>3.7364666337724795</v>
      </c>
      <c r="Y34" s="77">
        <f t="shared" si="5"/>
        <v>41.949505028966257</v>
      </c>
      <c r="Z34" s="126">
        <f t="shared" si="6"/>
        <v>0</v>
      </c>
      <c r="AA34" s="56"/>
      <c r="AB34" s="26"/>
      <c r="AF34" s="131"/>
      <c r="AG34" s="100"/>
      <c r="AH34" s="117"/>
    </row>
    <row r="35" spans="11:41" ht="15.75" thickBot="1" x14ac:dyDescent="0.3">
      <c r="K35" s="102"/>
      <c r="L35" s="102"/>
      <c r="M35" s="102"/>
      <c r="N35" s="25"/>
      <c r="O35">
        <v>18</v>
      </c>
      <c r="P35" s="120">
        <v>42577</v>
      </c>
      <c r="Q35" s="111">
        <f t="shared" si="12"/>
        <v>40</v>
      </c>
      <c r="R35" s="111">
        <v>60</v>
      </c>
      <c r="S35" s="111">
        <v>32</v>
      </c>
      <c r="T35" s="63">
        <f t="shared" si="3"/>
        <v>3.4657359027997265</v>
      </c>
      <c r="U35" s="77">
        <v>0.84730000000000005</v>
      </c>
      <c r="V35" s="77">
        <v>0.88400000000000001</v>
      </c>
      <c r="W35" s="77">
        <v>0.97799999999999998</v>
      </c>
      <c r="X35" s="77">
        <f t="shared" si="4"/>
        <v>3.7364666337724795</v>
      </c>
      <c r="Y35" s="77">
        <f t="shared" si="5"/>
        <v>41.949505028966257</v>
      </c>
      <c r="Z35" s="127">
        <f t="shared" si="6"/>
        <v>0</v>
      </c>
      <c r="AA35" s="100"/>
      <c r="AB35" s="26"/>
      <c r="AN35" s="100"/>
      <c r="AO35" s="26"/>
    </row>
    <row r="36" spans="11:41" ht="15.75" thickBot="1" x14ac:dyDescent="0.3">
      <c r="N36" s="25"/>
      <c r="O36">
        <v>21</v>
      </c>
      <c r="P36" s="122">
        <v>42577</v>
      </c>
      <c r="Q36" s="111">
        <f t="shared" si="12"/>
        <v>35</v>
      </c>
      <c r="R36" s="111">
        <v>55</v>
      </c>
      <c r="S36" s="111">
        <v>32</v>
      </c>
      <c r="T36" s="63">
        <f t="shared" si="3"/>
        <v>3.4657359027997265</v>
      </c>
      <c r="U36" s="77">
        <v>0.84730000000000005</v>
      </c>
      <c r="V36" s="77">
        <v>0.88400000000000001</v>
      </c>
      <c r="W36" s="77">
        <v>0.97799999999999998</v>
      </c>
      <c r="X36" s="77">
        <f t="shared" si="4"/>
        <v>3.7364666337724795</v>
      </c>
      <c r="Y36" s="77">
        <f t="shared" si="5"/>
        <v>41.949505028966257</v>
      </c>
      <c r="Z36" s="128">
        <f t="shared" si="6"/>
        <v>0</v>
      </c>
      <c r="AA36" s="102"/>
      <c r="AB36" s="26"/>
      <c r="AN36" s="102"/>
      <c r="AO36" s="103"/>
    </row>
    <row r="37" spans="11:41" ht="15.75" thickBot="1" x14ac:dyDescent="0.3">
      <c r="N37" s="25"/>
      <c r="O37">
        <v>23</v>
      </c>
      <c r="P37" s="107">
        <v>42577</v>
      </c>
      <c r="Q37" s="111">
        <f t="shared" si="12"/>
        <v>70</v>
      </c>
      <c r="R37" s="111">
        <v>90</v>
      </c>
      <c r="S37" s="111">
        <v>32</v>
      </c>
      <c r="T37" s="63">
        <f t="shared" si="3"/>
        <v>3.4657359027997265</v>
      </c>
      <c r="U37" s="77">
        <v>0.84730000000000005</v>
      </c>
      <c r="V37" s="77">
        <v>0.88400000000000001</v>
      </c>
      <c r="W37" s="77">
        <v>0.97799999999999998</v>
      </c>
      <c r="X37" s="77">
        <f t="shared" si="4"/>
        <v>3.7364666337724795</v>
      </c>
      <c r="Y37" s="77">
        <f t="shared" si="5"/>
        <v>41.949505028966257</v>
      </c>
      <c r="Z37" s="78">
        <f t="shared" si="6"/>
        <v>1</v>
      </c>
      <c r="AB37" s="26"/>
    </row>
    <row r="38" spans="11:41" ht="15.75" thickBot="1" x14ac:dyDescent="0.3">
      <c r="N38" s="25"/>
      <c r="O38" s="228">
        <v>6.5</v>
      </c>
      <c r="P38" s="118">
        <v>42850</v>
      </c>
      <c r="Q38" s="111">
        <f t="shared" si="12"/>
        <v>-20</v>
      </c>
      <c r="R38" s="111"/>
      <c r="S38" s="111">
        <v>210</v>
      </c>
      <c r="T38" s="63">
        <f t="shared" si="3"/>
        <v>5.3471075307174685</v>
      </c>
      <c r="U38" s="77">
        <v>0.84730000000000005</v>
      </c>
      <c r="V38" s="77">
        <v>0.88400000000000001</v>
      </c>
      <c r="W38" s="77">
        <v>0.97799999999999998</v>
      </c>
      <c r="X38" s="77">
        <f t="shared" si="4"/>
        <v>5.2954829181398191</v>
      </c>
      <c r="Y38" s="77">
        <f t="shared" si="5"/>
        <v>199.43391296959743</v>
      </c>
      <c r="Z38" s="125">
        <f t="shared" si="6"/>
        <v>0</v>
      </c>
      <c r="AB38" s="26"/>
    </row>
    <row r="39" spans="11:41" ht="15.75" thickBot="1" x14ac:dyDescent="0.3">
      <c r="N39" s="25"/>
      <c r="O39" s="228">
        <v>12.5</v>
      </c>
      <c r="P39" s="121">
        <v>42850</v>
      </c>
      <c r="Q39" s="111">
        <f t="shared" si="12"/>
        <v>-17.5</v>
      </c>
      <c r="R39" s="111">
        <v>2.5</v>
      </c>
      <c r="S39" s="111">
        <v>35</v>
      </c>
      <c r="T39" s="63">
        <f t="shared" si="3"/>
        <v>3.5553480614894135</v>
      </c>
      <c r="U39" s="77">
        <v>0.84730000000000005</v>
      </c>
      <c r="V39" s="77">
        <v>0.88400000000000001</v>
      </c>
      <c r="W39" s="77">
        <v>0.97799999999999998</v>
      </c>
      <c r="X39" s="77">
        <f t="shared" si="4"/>
        <v>3.8107245914249805</v>
      </c>
      <c r="Y39" s="77">
        <f t="shared" si="5"/>
        <v>45.183166342747839</v>
      </c>
      <c r="Z39" s="126">
        <f t="shared" si="6"/>
        <v>0</v>
      </c>
      <c r="AB39" s="26"/>
    </row>
    <row r="40" spans="11:41" ht="15.75" thickBot="1" x14ac:dyDescent="0.3">
      <c r="N40" s="25"/>
      <c r="O40" s="234">
        <v>18</v>
      </c>
      <c r="P40" s="120">
        <v>42850</v>
      </c>
      <c r="Q40" s="111">
        <f t="shared" si="12"/>
        <v>15</v>
      </c>
      <c r="R40" s="111">
        <v>35</v>
      </c>
      <c r="S40" s="111">
        <v>35</v>
      </c>
      <c r="T40" s="63">
        <f t="shared" si="3"/>
        <v>3.5553480614894135</v>
      </c>
      <c r="U40" s="77">
        <v>0.84730000000000005</v>
      </c>
      <c r="V40" s="77">
        <v>0.88400000000000001</v>
      </c>
      <c r="W40" s="77">
        <v>0.97799999999999998</v>
      </c>
      <c r="X40" s="77">
        <f t="shared" si="4"/>
        <v>3.8107245914249805</v>
      </c>
      <c r="Y40" s="77">
        <f t="shared" si="5"/>
        <v>45.183166342747839</v>
      </c>
      <c r="Z40" s="127">
        <f t="shared" si="6"/>
        <v>0</v>
      </c>
      <c r="AB40" s="26"/>
    </row>
    <row r="41" spans="11:41" ht="15.75" thickBot="1" x14ac:dyDescent="0.3">
      <c r="N41" s="25"/>
      <c r="O41" s="234">
        <v>21</v>
      </c>
      <c r="P41" s="122">
        <v>42850</v>
      </c>
      <c r="Q41" s="111">
        <f t="shared" si="12"/>
        <v>52</v>
      </c>
      <c r="R41" s="111">
        <v>72</v>
      </c>
      <c r="S41" s="111">
        <v>34</v>
      </c>
      <c r="T41" s="63">
        <f t="shared" si="3"/>
        <v>3.5263605246161616</v>
      </c>
      <c r="U41" s="77">
        <v>0.84730000000000005</v>
      </c>
      <c r="V41" s="77">
        <v>0.88400000000000001</v>
      </c>
      <c r="W41" s="77">
        <v>0.97799999999999998</v>
      </c>
      <c r="X41" s="77">
        <f t="shared" si="4"/>
        <v>3.7867037965121138</v>
      </c>
      <c r="Y41" s="77">
        <f t="shared" si="5"/>
        <v>44.110762333042608</v>
      </c>
      <c r="Z41" s="128">
        <f t="shared" si="6"/>
        <v>1</v>
      </c>
      <c r="AB41" s="25"/>
    </row>
    <row r="42" spans="11:41" ht="15.75" thickBot="1" x14ac:dyDescent="0.3">
      <c r="N42" s="25"/>
      <c r="O42" s="228">
        <v>23</v>
      </c>
      <c r="P42" s="107">
        <v>42850</v>
      </c>
      <c r="Q42" s="111">
        <f t="shared" si="12"/>
        <v>5</v>
      </c>
      <c r="R42" s="111">
        <v>25</v>
      </c>
      <c r="S42" s="111">
        <v>34</v>
      </c>
      <c r="T42" s="63">
        <f t="shared" si="3"/>
        <v>3.5263605246161616</v>
      </c>
      <c r="U42" s="77">
        <v>0.84730000000000005</v>
      </c>
      <c r="V42" s="77">
        <v>0.88400000000000001</v>
      </c>
      <c r="W42" s="77">
        <v>0.97799999999999998</v>
      </c>
      <c r="X42" s="77">
        <f t="shared" si="4"/>
        <v>3.7867037965121138</v>
      </c>
      <c r="Y42" s="77">
        <f t="shared" si="5"/>
        <v>44.110762333042608</v>
      </c>
      <c r="Z42" s="78">
        <f t="shared" si="6"/>
        <v>0</v>
      </c>
      <c r="AB42" s="25"/>
    </row>
    <row r="43" spans="11:41" ht="15.75" thickBot="1" x14ac:dyDescent="0.3">
      <c r="N43" s="25"/>
      <c r="O43">
        <v>6.5</v>
      </c>
      <c r="P43" s="118">
        <v>42941</v>
      </c>
      <c r="Q43" s="111">
        <f t="shared" si="12"/>
        <v>-20</v>
      </c>
      <c r="R43" s="111"/>
      <c r="S43" s="111">
        <v>33</v>
      </c>
      <c r="T43" s="63">
        <f t="shared" si="3"/>
        <v>3.4965075614664802</v>
      </c>
      <c r="U43" s="77">
        <v>0.84730000000000005</v>
      </c>
      <c r="V43" s="77">
        <v>0.88400000000000001</v>
      </c>
      <c r="W43" s="77">
        <v>0.97799999999999998</v>
      </c>
      <c r="X43" s="77">
        <f t="shared" si="4"/>
        <v>3.7619658579802766</v>
      </c>
      <c r="Y43" s="77">
        <f t="shared" si="5"/>
        <v>43.032939528314039</v>
      </c>
      <c r="Z43" s="125">
        <f t="shared" si="6"/>
        <v>0</v>
      </c>
      <c r="AB43" s="25"/>
    </row>
    <row r="44" spans="11:41" ht="15.75" thickBot="1" x14ac:dyDescent="0.3">
      <c r="N44" s="25"/>
      <c r="O44">
        <v>10.1</v>
      </c>
      <c r="P44" s="119">
        <v>42941</v>
      </c>
      <c r="Q44" s="111">
        <f t="shared" si="12"/>
        <v>40</v>
      </c>
      <c r="R44" s="111">
        <v>60</v>
      </c>
      <c r="S44" s="111">
        <v>32</v>
      </c>
      <c r="T44" s="63">
        <f t="shared" si="3"/>
        <v>3.4657359027997265</v>
      </c>
      <c r="U44" s="77">
        <v>0.84730000000000005</v>
      </c>
      <c r="V44" s="77">
        <v>0.88400000000000001</v>
      </c>
      <c r="W44" s="77">
        <v>0.97799999999999998</v>
      </c>
      <c r="X44" s="77">
        <f t="shared" si="4"/>
        <v>3.7364666337724795</v>
      </c>
      <c r="Y44" s="77">
        <f t="shared" si="5"/>
        <v>41.949505028966257</v>
      </c>
      <c r="Z44" s="124">
        <f t="shared" si="6"/>
        <v>0</v>
      </c>
      <c r="AB44" s="25"/>
    </row>
    <row r="45" spans="11:41" ht="15.75" thickBot="1" x14ac:dyDescent="0.3">
      <c r="N45" s="25"/>
      <c r="O45">
        <v>12.5</v>
      </c>
      <c r="P45" s="121">
        <v>42941</v>
      </c>
      <c r="Q45" s="111">
        <f t="shared" si="12"/>
        <v>14</v>
      </c>
      <c r="R45" s="111">
        <v>34</v>
      </c>
      <c r="S45" s="111">
        <v>31</v>
      </c>
      <c r="T45" s="63">
        <f t="shared" si="3"/>
        <v>3.4339872044851463</v>
      </c>
      <c r="U45" s="77">
        <v>0.84730000000000005</v>
      </c>
      <c r="V45" s="77">
        <v>0.88400000000000001</v>
      </c>
      <c r="W45" s="77">
        <v>0.97799999999999998</v>
      </c>
      <c r="X45" s="77">
        <f t="shared" si="4"/>
        <v>3.7101577764763385</v>
      </c>
      <c r="Y45" s="77">
        <f t="shared" si="5"/>
        <v>40.860252805151262</v>
      </c>
      <c r="Z45" s="126">
        <f t="shared" si="6"/>
        <v>0</v>
      </c>
      <c r="AB45" s="25"/>
    </row>
    <row r="46" spans="11:41" ht="15.75" thickBot="1" x14ac:dyDescent="0.3">
      <c r="N46" s="25"/>
      <c r="O46">
        <v>18</v>
      </c>
      <c r="P46" s="120">
        <v>42941</v>
      </c>
      <c r="Q46" s="111">
        <f t="shared" si="12"/>
        <v>16</v>
      </c>
      <c r="R46" s="111">
        <v>36</v>
      </c>
      <c r="S46" s="111">
        <v>31</v>
      </c>
      <c r="T46" s="63">
        <f t="shared" si="3"/>
        <v>3.4339872044851463</v>
      </c>
      <c r="U46" s="77">
        <v>0.84730000000000005</v>
      </c>
      <c r="V46" s="77">
        <v>0.88400000000000001</v>
      </c>
      <c r="W46" s="77">
        <v>0.97799999999999998</v>
      </c>
      <c r="X46" s="77">
        <f t="shared" si="4"/>
        <v>3.7101577764763385</v>
      </c>
      <c r="Y46" s="77">
        <f t="shared" si="5"/>
        <v>40.860252805151262</v>
      </c>
      <c r="Z46" s="127">
        <f t="shared" si="6"/>
        <v>0</v>
      </c>
      <c r="AB46" s="25"/>
    </row>
    <row r="47" spans="11:41" ht="15.75" thickBot="1" x14ac:dyDescent="0.3">
      <c r="N47" s="25"/>
      <c r="O47">
        <v>21</v>
      </c>
      <c r="P47" s="122">
        <v>42941</v>
      </c>
      <c r="Q47" s="111">
        <f t="shared" si="12"/>
        <v>26</v>
      </c>
      <c r="R47" s="111">
        <v>46</v>
      </c>
      <c r="S47" s="111">
        <v>31</v>
      </c>
      <c r="T47" s="63">
        <f t="shared" si="3"/>
        <v>3.4339872044851463</v>
      </c>
      <c r="U47" s="77">
        <v>0.84730000000000005</v>
      </c>
      <c r="V47" s="77">
        <v>0.88400000000000001</v>
      </c>
      <c r="W47" s="77">
        <v>0.97799999999999998</v>
      </c>
      <c r="X47" s="77">
        <f t="shared" si="4"/>
        <v>3.7101577764763385</v>
      </c>
      <c r="Y47" s="77">
        <f t="shared" si="5"/>
        <v>40.860252805151262</v>
      </c>
      <c r="Z47" s="128">
        <f t="shared" si="6"/>
        <v>0</v>
      </c>
      <c r="AB47" s="25"/>
    </row>
    <row r="48" spans="11:41" ht="15.75" thickBot="1" x14ac:dyDescent="0.3">
      <c r="N48" s="25"/>
      <c r="O48">
        <v>23</v>
      </c>
      <c r="P48" s="107">
        <v>42941</v>
      </c>
      <c r="Q48" s="111">
        <f t="shared" si="12"/>
        <v>10</v>
      </c>
      <c r="R48" s="111">
        <v>30</v>
      </c>
      <c r="S48" s="111">
        <v>30</v>
      </c>
      <c r="T48" s="63">
        <f t="shared" si="3"/>
        <v>3.4011973816621555</v>
      </c>
      <c r="U48" s="77">
        <v>0.84730000000000005</v>
      </c>
      <c r="V48" s="77">
        <v>0.88400000000000001</v>
      </c>
      <c r="W48" s="77">
        <v>0.97799999999999998</v>
      </c>
      <c r="X48" s="77">
        <f t="shared" si="4"/>
        <v>3.6829861815697327</v>
      </c>
      <c r="Y48" s="77">
        <f t="shared" si="5"/>
        <v>39.764962348950441</v>
      </c>
      <c r="Z48" s="78">
        <f t="shared" si="6"/>
        <v>0</v>
      </c>
      <c r="AB48" s="25"/>
    </row>
    <row r="49" spans="14:28" x14ac:dyDescent="0.25">
      <c r="N49" s="25"/>
      <c r="O49" s="228"/>
      <c r="P49" s="123">
        <v>42941</v>
      </c>
      <c r="Q49" s="111">
        <f t="shared" si="12"/>
        <v>-5</v>
      </c>
      <c r="R49" s="111">
        <v>15</v>
      </c>
      <c r="S49" s="111">
        <v>30</v>
      </c>
      <c r="T49" s="63">
        <f t="shared" si="3"/>
        <v>3.4011973816621555</v>
      </c>
      <c r="U49" s="77">
        <v>0.84730000000000005</v>
      </c>
      <c r="V49" s="77">
        <v>0.88400000000000001</v>
      </c>
      <c r="W49" s="77">
        <v>0.97799999999999998</v>
      </c>
      <c r="X49" s="77">
        <f t="shared" si="4"/>
        <v>3.6829861815697327</v>
      </c>
      <c r="Y49" s="77">
        <f t="shared" si="5"/>
        <v>39.764962348950441</v>
      </c>
      <c r="Z49" s="78">
        <f t="shared" si="6"/>
        <v>0</v>
      </c>
      <c r="AB49" s="25"/>
    </row>
    <row r="50" spans="14:28" x14ac:dyDescent="0.25">
      <c r="N50" s="25"/>
      <c r="O50" s="228"/>
      <c r="S50" s="104"/>
      <c r="T50" s="100"/>
      <c r="AB50" s="25"/>
    </row>
    <row r="51" spans="14:28" x14ac:dyDescent="0.25">
      <c r="N51" s="25"/>
      <c r="O51" s="228"/>
      <c r="AB51" s="25"/>
    </row>
    <row r="52" spans="14:28" x14ac:dyDescent="0.25">
      <c r="N52" s="25"/>
      <c r="O52" s="228"/>
      <c r="AB52" s="25"/>
    </row>
    <row r="53" spans="14:28" x14ac:dyDescent="0.25">
      <c r="N53" s="25"/>
      <c r="O53" s="228"/>
      <c r="AB53" s="25"/>
    </row>
    <row r="54" spans="14:28" x14ac:dyDescent="0.25">
      <c r="N54" s="25"/>
      <c r="O54" s="228"/>
      <c r="AB54" s="25"/>
    </row>
    <row r="55" spans="14:28" x14ac:dyDescent="0.25">
      <c r="N55" s="25"/>
      <c r="O55" s="228"/>
      <c r="AB55" s="25"/>
    </row>
    <row r="56" spans="14:28" x14ac:dyDescent="0.25">
      <c r="N56" s="25"/>
      <c r="O56" s="228"/>
      <c r="AB56" s="25"/>
    </row>
    <row r="57" spans="14:28" x14ac:dyDescent="0.25">
      <c r="N57" s="25"/>
      <c r="O57" s="228"/>
      <c r="AB57" s="25"/>
    </row>
    <row r="58" spans="14:28" x14ac:dyDescent="0.25">
      <c r="N58" s="25"/>
      <c r="O58" s="228"/>
      <c r="AB58" s="25"/>
    </row>
    <row r="59" spans="14:28" x14ac:dyDescent="0.25">
      <c r="N59" s="25"/>
      <c r="O59" s="228"/>
      <c r="AB59" s="25"/>
    </row>
    <row r="60" spans="14:28" x14ac:dyDescent="0.25">
      <c r="N60" s="25"/>
      <c r="O60" s="228"/>
      <c r="AB60" s="25"/>
    </row>
    <row r="61" spans="14:28" x14ac:dyDescent="0.25">
      <c r="N61" s="25"/>
      <c r="O61" s="228"/>
      <c r="AB61" s="25"/>
    </row>
    <row r="62" spans="14:28" x14ac:dyDescent="0.25">
      <c r="N62" s="25"/>
      <c r="O62" s="228"/>
      <c r="AB62" s="25"/>
    </row>
    <row r="63" spans="14:28" x14ac:dyDescent="0.25">
      <c r="N63" s="25"/>
      <c r="O63" s="228"/>
      <c r="AB63" s="25"/>
    </row>
    <row r="64" spans="14:28" x14ac:dyDescent="0.25">
      <c r="N64" s="25"/>
      <c r="O64" s="228"/>
      <c r="AB64" s="25"/>
    </row>
    <row r="65" spans="14:28" x14ac:dyDescent="0.25">
      <c r="N65" s="25"/>
      <c r="O65" s="228"/>
      <c r="AB65" s="25"/>
    </row>
    <row r="66" spans="14:28" x14ac:dyDescent="0.25">
      <c r="N66" s="25"/>
      <c r="O66" s="228"/>
      <c r="AB66" s="25"/>
    </row>
    <row r="67" spans="14:28" x14ac:dyDescent="0.25">
      <c r="N67" s="25"/>
      <c r="O67" s="228"/>
      <c r="AB67" s="25"/>
    </row>
    <row r="68" spans="14:28" x14ac:dyDescent="0.25">
      <c r="N68" s="25"/>
      <c r="O68" s="228"/>
      <c r="AB68" s="25"/>
    </row>
    <row r="69" spans="14:28" x14ac:dyDescent="0.25">
      <c r="N69" s="25"/>
      <c r="O69" s="228"/>
      <c r="AB69" s="25"/>
    </row>
    <row r="70" spans="14:28" x14ac:dyDescent="0.25">
      <c r="N70" s="25"/>
      <c r="O70" s="228"/>
      <c r="AB70" s="25"/>
    </row>
    <row r="71" spans="14:28" x14ac:dyDescent="0.25">
      <c r="N71" s="25"/>
      <c r="O71" s="228"/>
      <c r="AB71" s="25"/>
    </row>
    <row r="72" spans="14:28" x14ac:dyDescent="0.25">
      <c r="N72" s="25"/>
      <c r="O72" s="228"/>
      <c r="AB72" s="25"/>
    </row>
    <row r="73" spans="14:28" x14ac:dyDescent="0.25">
      <c r="N73" s="25"/>
      <c r="O73" s="228"/>
      <c r="AB73" s="25"/>
    </row>
    <row r="74" spans="14:28" x14ac:dyDescent="0.25">
      <c r="N74" s="25"/>
      <c r="O74" s="228"/>
      <c r="AB74" s="25"/>
    </row>
    <row r="75" spans="14:28" x14ac:dyDescent="0.25">
      <c r="N75" s="25"/>
      <c r="O75" s="228"/>
      <c r="AB75" s="25"/>
    </row>
    <row r="76" spans="14:28" x14ac:dyDescent="0.25">
      <c r="N76" s="25"/>
      <c r="O76" s="228"/>
      <c r="AB76" s="25"/>
    </row>
    <row r="77" spans="14:28" x14ac:dyDescent="0.25">
      <c r="N77" s="25"/>
      <c r="O77" s="228"/>
      <c r="AB77" s="25"/>
    </row>
    <row r="78" spans="14:28" x14ac:dyDescent="0.25">
      <c r="N78" s="25"/>
      <c r="O78" s="228"/>
      <c r="AB78" s="25"/>
    </row>
    <row r="79" spans="14:28" x14ac:dyDescent="0.25">
      <c r="N79" s="25"/>
      <c r="O79" s="228"/>
      <c r="AB79" s="25"/>
    </row>
    <row r="80" spans="14:28" x14ac:dyDescent="0.25">
      <c r="N80" s="25"/>
      <c r="O80" s="228"/>
      <c r="AB80" s="25"/>
    </row>
    <row r="81" spans="14:28" x14ac:dyDescent="0.25">
      <c r="N81" s="25"/>
      <c r="O81" s="228"/>
      <c r="AB81" s="25"/>
    </row>
    <row r="82" spans="14:28" x14ac:dyDescent="0.25">
      <c r="N82" s="25"/>
      <c r="O82" s="228"/>
      <c r="AB82" s="25"/>
    </row>
    <row r="83" spans="14:28" x14ac:dyDescent="0.25">
      <c r="N83" s="25"/>
      <c r="O83" s="228"/>
      <c r="AB83" s="25"/>
    </row>
    <row r="84" spans="14:28" x14ac:dyDescent="0.25">
      <c r="N84" s="25"/>
      <c r="O84" s="228"/>
      <c r="AB84" s="25"/>
    </row>
    <row r="85" spans="14:28" x14ac:dyDescent="0.25">
      <c r="N85" s="25"/>
      <c r="O85" s="228"/>
      <c r="AB85" s="25"/>
    </row>
    <row r="86" spans="14:28" x14ac:dyDescent="0.25">
      <c r="N86" s="25"/>
      <c r="O86" s="228"/>
      <c r="AB86" s="25"/>
    </row>
    <row r="87" spans="14:28" x14ac:dyDescent="0.25">
      <c r="N87" s="25"/>
      <c r="O87" s="228"/>
      <c r="AB87" s="25"/>
    </row>
    <row r="88" spans="14:28" x14ac:dyDescent="0.25">
      <c r="N88" s="25"/>
      <c r="O88" s="228"/>
      <c r="AB88" s="25"/>
    </row>
    <row r="89" spans="14:28" x14ac:dyDescent="0.25">
      <c r="N89" s="25"/>
      <c r="O89" s="228"/>
      <c r="AB89" s="25"/>
    </row>
    <row r="90" spans="14:28" x14ac:dyDescent="0.25">
      <c r="N90" s="25"/>
      <c r="O90" s="228"/>
      <c r="AB90" s="25"/>
    </row>
    <row r="91" spans="14:28" x14ac:dyDescent="0.25">
      <c r="N91" s="25"/>
      <c r="O91" s="228"/>
      <c r="AB91" s="25"/>
    </row>
    <row r="92" spans="14:28" x14ac:dyDescent="0.25">
      <c r="N92" s="25"/>
      <c r="O92" s="228"/>
      <c r="AB92" s="25"/>
    </row>
    <row r="93" spans="14:28" x14ac:dyDescent="0.25">
      <c r="N93" s="25"/>
      <c r="O93" s="228"/>
      <c r="AB93" s="25"/>
    </row>
    <row r="94" spans="14:28" x14ac:dyDescent="0.25">
      <c r="N94" s="25"/>
      <c r="O94" s="228"/>
      <c r="AB94" s="25"/>
    </row>
    <row r="95" spans="14:28" x14ac:dyDescent="0.25">
      <c r="N95" s="25"/>
      <c r="O95" s="228"/>
      <c r="AB95" s="25"/>
    </row>
    <row r="96" spans="14:28" x14ac:dyDescent="0.25">
      <c r="N96" s="25"/>
      <c r="O96" s="228"/>
      <c r="AB96" s="25"/>
    </row>
    <row r="97" spans="14:28" x14ac:dyDescent="0.25">
      <c r="N97" s="25"/>
      <c r="O97" s="228"/>
      <c r="AB97" s="25"/>
    </row>
    <row r="98" spans="14:28" x14ac:dyDescent="0.25">
      <c r="N98" s="25"/>
      <c r="O98" s="228"/>
      <c r="AB98" s="25"/>
    </row>
    <row r="99" spans="14:28" x14ac:dyDescent="0.25">
      <c r="N99" s="25"/>
      <c r="O99" s="228"/>
      <c r="AB99" s="25"/>
    </row>
    <row r="100" spans="14:28" x14ac:dyDescent="0.25">
      <c r="N100" s="25"/>
      <c r="O100" s="228"/>
      <c r="AB100" s="25"/>
    </row>
    <row r="101" spans="14:28" x14ac:dyDescent="0.25">
      <c r="N101" s="25"/>
      <c r="O101" s="228"/>
      <c r="AB101" s="25"/>
    </row>
    <row r="102" spans="14:28" x14ac:dyDescent="0.25">
      <c r="N102" s="25"/>
      <c r="O102" s="228"/>
      <c r="AB102" s="25"/>
    </row>
    <row r="103" spans="14:28" x14ac:dyDescent="0.25">
      <c r="N103" s="25"/>
      <c r="O103" s="228"/>
      <c r="AB103" s="25"/>
    </row>
    <row r="104" spans="14:28" x14ac:dyDescent="0.25">
      <c r="N104" s="25"/>
      <c r="O104" s="228"/>
      <c r="AB104" s="25"/>
    </row>
    <row r="105" spans="14:28" x14ac:dyDescent="0.25">
      <c r="N105" s="25"/>
      <c r="O105" s="228"/>
      <c r="AB105" s="25"/>
    </row>
    <row r="106" spans="14:28" x14ac:dyDescent="0.25">
      <c r="N106" s="25"/>
      <c r="O106" s="228"/>
      <c r="AB106" s="25"/>
    </row>
    <row r="107" spans="14:28" x14ac:dyDescent="0.25">
      <c r="N107" s="25"/>
      <c r="O107" s="228"/>
      <c r="AB107" s="25"/>
    </row>
    <row r="108" spans="14:28" x14ac:dyDescent="0.25">
      <c r="N108" s="25"/>
      <c r="O108" s="228"/>
      <c r="AB108" s="25"/>
    </row>
    <row r="109" spans="14:28" x14ac:dyDescent="0.25">
      <c r="N109" s="25"/>
      <c r="O109" s="228"/>
      <c r="AB109" s="25"/>
    </row>
    <row r="110" spans="14:28" x14ac:dyDescent="0.25">
      <c r="N110" s="25"/>
      <c r="O110" s="228"/>
      <c r="AB110" s="25"/>
    </row>
    <row r="111" spans="14:28" x14ac:dyDescent="0.25">
      <c r="N111" s="25"/>
      <c r="O111" s="228"/>
      <c r="AB111" s="25"/>
    </row>
    <row r="112" spans="14:28" x14ac:dyDescent="0.25">
      <c r="N112" s="25"/>
      <c r="O112" s="228"/>
      <c r="AB112" s="25"/>
    </row>
    <row r="113" spans="14:28" x14ac:dyDescent="0.25">
      <c r="N113" s="25"/>
      <c r="O113" s="228"/>
      <c r="AB113" s="25"/>
    </row>
    <row r="114" spans="14:28" x14ac:dyDescent="0.25">
      <c r="N114" s="25"/>
      <c r="O114" s="228"/>
      <c r="AB114" s="25"/>
    </row>
    <row r="115" spans="14:28" x14ac:dyDescent="0.25">
      <c r="N115" s="25"/>
      <c r="O115" s="228"/>
      <c r="AB115" s="25"/>
    </row>
    <row r="116" spans="14:28" x14ac:dyDescent="0.25">
      <c r="N116" s="25"/>
      <c r="O116" s="228"/>
      <c r="AB116" s="25"/>
    </row>
    <row r="117" spans="14:28" x14ac:dyDescent="0.25">
      <c r="N117" s="25"/>
      <c r="O117" s="228"/>
      <c r="AB117" s="25"/>
    </row>
    <row r="118" spans="14:28" x14ac:dyDescent="0.25">
      <c r="N118" s="25"/>
      <c r="O118" s="228"/>
      <c r="AB118" s="25"/>
    </row>
    <row r="119" spans="14:28" x14ac:dyDescent="0.25">
      <c r="N119" s="25"/>
      <c r="O119" s="228"/>
      <c r="AB119" s="25"/>
    </row>
    <row r="120" spans="14:28" x14ac:dyDescent="0.25">
      <c r="N120" s="25"/>
      <c r="O120" s="228"/>
      <c r="AB120" s="25"/>
    </row>
    <row r="121" spans="14:28" x14ac:dyDescent="0.25">
      <c r="N121" s="25"/>
      <c r="O121" s="228"/>
      <c r="AB121" s="25"/>
    </row>
    <row r="122" spans="14:28" x14ac:dyDescent="0.25">
      <c r="N122" s="25"/>
      <c r="O122" s="228"/>
      <c r="AB122" s="25"/>
    </row>
    <row r="123" spans="14:28" x14ac:dyDescent="0.25">
      <c r="N123" s="25"/>
      <c r="O123" s="228"/>
      <c r="AB123" s="25"/>
    </row>
    <row r="124" spans="14:28" x14ac:dyDescent="0.25">
      <c r="N124" s="25"/>
      <c r="O124" s="228"/>
      <c r="AB124" s="25"/>
    </row>
    <row r="125" spans="14:28" x14ac:dyDescent="0.25">
      <c r="N125" s="25"/>
      <c r="O125" s="228"/>
      <c r="AB125" s="25"/>
    </row>
    <row r="126" spans="14:28" x14ac:dyDescent="0.25">
      <c r="N126" s="25"/>
      <c r="O126" s="228"/>
      <c r="AB126" s="25"/>
    </row>
    <row r="127" spans="14:28" x14ac:dyDescent="0.25">
      <c r="N127" s="25"/>
      <c r="O127" s="228"/>
      <c r="AB127" s="25"/>
    </row>
    <row r="128" spans="14:28" x14ac:dyDescent="0.25">
      <c r="N128" s="25"/>
      <c r="O128" s="228"/>
      <c r="AB128" s="25"/>
    </row>
    <row r="129" spans="14:28" x14ac:dyDescent="0.25">
      <c r="N129" s="25"/>
      <c r="O129" s="228"/>
      <c r="AB129" s="25"/>
    </row>
    <row r="130" spans="14:28" x14ac:dyDescent="0.25">
      <c r="N130" s="25"/>
      <c r="O130" s="228"/>
      <c r="AB130" s="25"/>
    </row>
    <row r="131" spans="14:28" x14ac:dyDescent="0.25">
      <c r="N131" s="25"/>
      <c r="O131" s="228"/>
      <c r="AB131" s="25"/>
    </row>
    <row r="132" spans="14:28" x14ac:dyDescent="0.25">
      <c r="N132" s="25"/>
      <c r="O132" s="228"/>
      <c r="AB132" s="25"/>
    </row>
    <row r="133" spans="14:28" x14ac:dyDescent="0.25">
      <c r="N133" s="25"/>
      <c r="O133" s="228"/>
      <c r="AB133" s="25"/>
    </row>
    <row r="134" spans="14:28" x14ac:dyDescent="0.25">
      <c r="N134" s="25"/>
      <c r="O134" s="228"/>
      <c r="AB134" s="25"/>
    </row>
    <row r="135" spans="14:28" x14ac:dyDescent="0.25">
      <c r="N135" s="25"/>
      <c r="O135" s="228"/>
      <c r="AB135" s="25"/>
    </row>
    <row r="136" spans="14:28" x14ac:dyDescent="0.25">
      <c r="N136" s="25"/>
      <c r="O136" s="228"/>
      <c r="AB136" s="25"/>
    </row>
    <row r="137" spans="14:28" x14ac:dyDescent="0.25">
      <c r="N137" s="25"/>
      <c r="O137" s="228"/>
      <c r="AB137" s="25"/>
    </row>
    <row r="138" spans="14:28" x14ac:dyDescent="0.25">
      <c r="N138" s="25"/>
      <c r="O138" s="228"/>
      <c r="AB138" s="25"/>
    </row>
    <row r="139" spans="14:28" x14ac:dyDescent="0.25">
      <c r="N139" s="25"/>
      <c r="O139" s="228"/>
      <c r="AB139" s="25"/>
    </row>
    <row r="140" spans="14:28" x14ac:dyDescent="0.25">
      <c r="N140" s="25"/>
      <c r="O140" s="228"/>
      <c r="AB140" s="25"/>
    </row>
    <row r="141" spans="14:28" x14ac:dyDescent="0.25">
      <c r="N141" s="25"/>
      <c r="O141" s="228"/>
      <c r="AB141" s="25"/>
    </row>
    <row r="142" spans="14:28" x14ac:dyDescent="0.25">
      <c r="N142" s="25"/>
      <c r="O142" s="228"/>
      <c r="AB142" s="25"/>
    </row>
    <row r="143" spans="14:28" x14ac:dyDescent="0.25">
      <c r="N143" s="25"/>
      <c r="O143" s="228"/>
      <c r="AB143" s="25"/>
    </row>
    <row r="144" spans="14:28" x14ac:dyDescent="0.25">
      <c r="N144" s="25"/>
      <c r="O144" s="228"/>
      <c r="AB144" s="25"/>
    </row>
    <row r="145" spans="14:28" x14ac:dyDescent="0.25">
      <c r="N145" s="25"/>
      <c r="O145" s="228"/>
      <c r="AB145" s="25"/>
    </row>
    <row r="146" spans="14:28" x14ac:dyDescent="0.25">
      <c r="N146" s="25"/>
      <c r="O146" s="228"/>
      <c r="AB146" s="25"/>
    </row>
    <row r="147" spans="14:28" x14ac:dyDescent="0.25">
      <c r="N147" s="25"/>
      <c r="O147" s="228"/>
      <c r="AB147" s="25"/>
    </row>
    <row r="148" spans="14:28" x14ac:dyDescent="0.25">
      <c r="N148" s="25"/>
      <c r="O148" s="228"/>
      <c r="AB148" s="25"/>
    </row>
    <row r="149" spans="14:28" x14ac:dyDescent="0.25">
      <c r="N149" s="25"/>
      <c r="O149" s="228"/>
      <c r="AB149" s="25"/>
    </row>
    <row r="150" spans="14:28" x14ac:dyDescent="0.25">
      <c r="N150" s="25"/>
      <c r="O150" s="228"/>
      <c r="AB150" s="25"/>
    </row>
    <row r="151" spans="14:28" x14ac:dyDescent="0.25">
      <c r="N151" s="25"/>
      <c r="O151" s="228"/>
      <c r="AB151" s="25"/>
    </row>
    <row r="152" spans="14:28" x14ac:dyDescent="0.25">
      <c r="N152" s="25"/>
      <c r="O152" s="228"/>
      <c r="AB152" s="25"/>
    </row>
    <row r="153" spans="14:28" x14ac:dyDescent="0.25">
      <c r="N153" s="25"/>
      <c r="O153" s="228"/>
      <c r="AB153" s="25"/>
    </row>
    <row r="154" spans="14:28" x14ac:dyDescent="0.25">
      <c r="N154" s="25"/>
      <c r="O154" s="228"/>
      <c r="AB154" s="25"/>
    </row>
    <row r="155" spans="14:28" x14ac:dyDescent="0.25">
      <c r="N155" s="25"/>
      <c r="O155" s="228"/>
      <c r="AB155" s="25"/>
    </row>
    <row r="156" spans="14:28" x14ac:dyDescent="0.25">
      <c r="N156" s="25"/>
      <c r="O156" s="228"/>
      <c r="AB156" s="25"/>
    </row>
    <row r="157" spans="14:28" x14ac:dyDescent="0.25">
      <c r="N157" s="25"/>
      <c r="O157" s="228"/>
      <c r="AB157" s="25"/>
    </row>
    <row r="158" spans="14:28" x14ac:dyDescent="0.25">
      <c r="N158" s="25"/>
      <c r="O158" s="228"/>
      <c r="AB158" s="25"/>
    </row>
    <row r="159" spans="14:28" x14ac:dyDescent="0.25">
      <c r="N159" s="25"/>
      <c r="O159" s="228"/>
      <c r="AB159" s="25"/>
    </row>
    <row r="160" spans="14:28" x14ac:dyDescent="0.25">
      <c r="N160" s="25"/>
      <c r="O160" s="228"/>
      <c r="AB160" s="25"/>
    </row>
    <row r="161" spans="14:28" x14ac:dyDescent="0.25">
      <c r="N161" s="25"/>
      <c r="O161" s="228"/>
      <c r="AB161" s="25"/>
    </row>
    <row r="162" spans="14:28" x14ac:dyDescent="0.25">
      <c r="N162" s="25"/>
      <c r="O162" s="228"/>
      <c r="AB162" s="25"/>
    </row>
    <row r="163" spans="14:28" x14ac:dyDescent="0.25">
      <c r="N163" s="25"/>
      <c r="O163" s="228"/>
      <c r="AB163" s="25"/>
    </row>
    <row r="164" spans="14:28" x14ac:dyDescent="0.25">
      <c r="N164" s="25"/>
      <c r="O164" s="228"/>
      <c r="AB164" s="25"/>
    </row>
    <row r="165" spans="14:28" x14ac:dyDescent="0.25">
      <c r="N165" s="25"/>
      <c r="O165" s="228"/>
      <c r="AB165" s="25"/>
    </row>
    <row r="166" spans="14:28" x14ac:dyDescent="0.25">
      <c r="N166" s="25"/>
      <c r="O166" s="228"/>
      <c r="AB166" s="25"/>
    </row>
    <row r="167" spans="14:28" x14ac:dyDescent="0.25">
      <c r="N167" s="25"/>
      <c r="O167" s="228"/>
      <c r="AB167" s="25"/>
    </row>
    <row r="168" spans="14:28" x14ac:dyDescent="0.25">
      <c r="N168" s="25"/>
      <c r="O168" s="228"/>
      <c r="AB168" s="25"/>
    </row>
    <row r="169" spans="14:28" x14ac:dyDescent="0.25">
      <c r="N169" s="25"/>
      <c r="O169" s="228"/>
      <c r="AB169" s="25"/>
    </row>
    <row r="170" spans="14:28" x14ac:dyDescent="0.25">
      <c r="N170" s="25"/>
      <c r="O170" s="228"/>
      <c r="AB170" s="25"/>
    </row>
    <row r="171" spans="14:28" x14ac:dyDescent="0.25">
      <c r="N171" s="25"/>
      <c r="O171" s="228"/>
      <c r="AB171" s="25"/>
    </row>
    <row r="172" spans="14:28" x14ac:dyDescent="0.25">
      <c r="N172" s="25"/>
      <c r="O172" s="228"/>
      <c r="AB172" s="25"/>
    </row>
    <row r="173" spans="14:28" x14ac:dyDescent="0.25">
      <c r="N173" s="25"/>
      <c r="O173" s="228"/>
      <c r="AB173" s="25"/>
    </row>
    <row r="174" spans="14:28" x14ac:dyDescent="0.25">
      <c r="N174" s="25"/>
      <c r="O174" s="228"/>
      <c r="AB174" s="25"/>
    </row>
    <row r="175" spans="14:28" x14ac:dyDescent="0.25">
      <c r="N175" s="25"/>
      <c r="O175" s="228"/>
      <c r="AB175" s="25"/>
    </row>
    <row r="176" spans="14:28" x14ac:dyDescent="0.25">
      <c r="N176" s="25"/>
      <c r="O176" s="228"/>
      <c r="AB176" s="25"/>
    </row>
    <row r="177" spans="14:28" x14ac:dyDescent="0.25">
      <c r="N177" s="25"/>
      <c r="O177" s="228"/>
      <c r="AB177" s="25"/>
    </row>
    <row r="178" spans="14:28" x14ac:dyDescent="0.25">
      <c r="N178" s="25"/>
      <c r="O178" s="228"/>
      <c r="AB178" s="25"/>
    </row>
    <row r="179" spans="14:28" x14ac:dyDescent="0.25">
      <c r="N179" s="25"/>
      <c r="O179" s="228"/>
      <c r="AB179" s="25"/>
    </row>
    <row r="180" spans="14:28" x14ac:dyDescent="0.25">
      <c r="N180" s="25"/>
      <c r="O180" s="228"/>
      <c r="AB180" s="25"/>
    </row>
    <row r="181" spans="14:28" x14ac:dyDescent="0.25">
      <c r="N181" s="25"/>
      <c r="O181" s="228"/>
      <c r="AB181" s="25"/>
    </row>
    <row r="182" spans="14:28" x14ac:dyDescent="0.25">
      <c r="N182" s="25"/>
      <c r="O182" s="228"/>
      <c r="AB182" s="25"/>
    </row>
    <row r="183" spans="14:28" x14ac:dyDescent="0.25">
      <c r="N183" s="25"/>
      <c r="O183" s="228"/>
      <c r="AB183" s="25"/>
    </row>
    <row r="184" spans="14:28" x14ac:dyDescent="0.25">
      <c r="N184" s="25"/>
      <c r="O184" s="228"/>
      <c r="AB184" s="25"/>
    </row>
    <row r="185" spans="14:28" x14ac:dyDescent="0.25">
      <c r="N185" s="25"/>
      <c r="O185" s="228"/>
      <c r="AB185" s="25"/>
    </row>
    <row r="186" spans="14:28" x14ac:dyDescent="0.25">
      <c r="N186" s="25"/>
      <c r="O186" s="228"/>
      <c r="AB186" s="25"/>
    </row>
    <row r="187" spans="14:28" x14ac:dyDescent="0.25">
      <c r="N187" s="25"/>
      <c r="O187" s="228"/>
      <c r="AB187" s="25"/>
    </row>
    <row r="188" spans="14:28" x14ac:dyDescent="0.25">
      <c r="N188" s="25"/>
      <c r="O188" s="228"/>
      <c r="AB188" s="25"/>
    </row>
    <row r="189" spans="14:28" x14ac:dyDescent="0.25">
      <c r="N189" s="25"/>
      <c r="O189" s="228"/>
      <c r="AB189" s="25"/>
    </row>
    <row r="190" spans="14:28" x14ac:dyDescent="0.25">
      <c r="N190" s="25"/>
      <c r="O190" s="228"/>
      <c r="AB190" s="25"/>
    </row>
    <row r="191" spans="14:28" x14ac:dyDescent="0.25">
      <c r="N191" s="25"/>
      <c r="O191" s="228"/>
      <c r="AB191" s="25"/>
    </row>
    <row r="192" spans="14:28" x14ac:dyDescent="0.25">
      <c r="N192" s="25"/>
      <c r="O192" s="228"/>
      <c r="AB192" s="25"/>
    </row>
    <row r="193" spans="14:28" x14ac:dyDescent="0.25">
      <c r="N193" s="25"/>
      <c r="O193" s="228"/>
      <c r="AB193" s="25"/>
    </row>
    <row r="194" spans="14:28" x14ac:dyDescent="0.25">
      <c r="N194" s="25"/>
      <c r="O194" s="228"/>
      <c r="AB194" s="25"/>
    </row>
    <row r="195" spans="14:28" x14ac:dyDescent="0.25">
      <c r="N195" s="25"/>
      <c r="O195" s="228"/>
      <c r="AB195" s="25"/>
    </row>
    <row r="196" spans="14:28" x14ac:dyDescent="0.25">
      <c r="N196" s="25"/>
      <c r="O196" s="228"/>
      <c r="AB196" s="25"/>
    </row>
    <row r="197" spans="14:28" x14ac:dyDescent="0.25">
      <c r="N197" s="25"/>
      <c r="O197" s="228"/>
      <c r="AB197" s="25"/>
    </row>
    <row r="198" spans="14:28" x14ac:dyDescent="0.25">
      <c r="N198" s="25"/>
      <c r="O198" s="228"/>
      <c r="AB198" s="25"/>
    </row>
    <row r="199" spans="14:28" x14ac:dyDescent="0.25">
      <c r="N199" s="25"/>
      <c r="O199" s="228"/>
      <c r="AB199" s="25"/>
    </row>
    <row r="200" spans="14:28" x14ac:dyDescent="0.25">
      <c r="N200" s="25"/>
      <c r="O200" s="228"/>
      <c r="AB200" s="25"/>
    </row>
    <row r="201" spans="14:28" x14ac:dyDescent="0.25">
      <c r="N201" s="25"/>
      <c r="O201" s="228"/>
      <c r="AB201" s="25"/>
    </row>
    <row r="202" spans="14:28" x14ac:dyDescent="0.25">
      <c r="N202" s="25"/>
      <c r="O202" s="228"/>
      <c r="AB202" s="25"/>
    </row>
    <row r="203" spans="14:28" x14ac:dyDescent="0.25">
      <c r="N203" s="25"/>
      <c r="O203" s="228"/>
      <c r="AB203" s="25"/>
    </row>
    <row r="204" spans="14:28" x14ac:dyDescent="0.25">
      <c r="N204" s="25"/>
      <c r="O204" s="228"/>
      <c r="AB204" s="25"/>
    </row>
    <row r="205" spans="14:28" x14ac:dyDescent="0.25">
      <c r="N205" s="25"/>
      <c r="O205" s="228"/>
      <c r="AB205" s="25"/>
    </row>
    <row r="206" spans="14:28" x14ac:dyDescent="0.25">
      <c r="N206" s="25"/>
      <c r="O206" s="228"/>
      <c r="AB206" s="25"/>
    </row>
    <row r="207" spans="14:28" x14ac:dyDescent="0.25">
      <c r="N207" s="25"/>
      <c r="O207" s="228"/>
      <c r="AB207" s="25"/>
    </row>
    <row r="208" spans="14:28" x14ac:dyDescent="0.25">
      <c r="N208" s="25"/>
      <c r="O208" s="228"/>
      <c r="AB208" s="25"/>
    </row>
    <row r="209" spans="14:28" x14ac:dyDescent="0.25">
      <c r="N209" s="25"/>
      <c r="O209" s="228"/>
      <c r="AB209" s="25"/>
    </row>
    <row r="210" spans="14:28" x14ac:dyDescent="0.25">
      <c r="N210" s="25"/>
      <c r="O210" s="228"/>
      <c r="AB210" s="25"/>
    </row>
    <row r="211" spans="14:28" x14ac:dyDescent="0.25">
      <c r="N211" s="25"/>
      <c r="O211" s="228"/>
      <c r="AB211" s="25"/>
    </row>
    <row r="212" spans="14:28" x14ac:dyDescent="0.25">
      <c r="N212" s="25"/>
      <c r="O212" s="228"/>
      <c r="AB212" s="25"/>
    </row>
    <row r="213" spans="14:28" x14ac:dyDescent="0.25">
      <c r="N213" s="25"/>
      <c r="O213" s="228"/>
      <c r="AB213" s="25"/>
    </row>
    <row r="214" spans="14:28" x14ac:dyDescent="0.25">
      <c r="N214" s="25"/>
      <c r="O214" s="228"/>
      <c r="AB214" s="25"/>
    </row>
    <row r="215" spans="14:28" x14ac:dyDescent="0.25">
      <c r="N215" s="25"/>
      <c r="O215" s="228"/>
      <c r="AB215" s="25"/>
    </row>
    <row r="216" spans="14:28" x14ac:dyDescent="0.25">
      <c r="N216" s="25"/>
      <c r="O216" s="228"/>
      <c r="AB216" s="25"/>
    </row>
    <row r="217" spans="14:28" x14ac:dyDescent="0.25">
      <c r="N217" s="25"/>
      <c r="O217" s="228"/>
      <c r="AB217" s="25"/>
    </row>
    <row r="218" spans="14:28" x14ac:dyDescent="0.25">
      <c r="N218" s="25"/>
      <c r="O218" s="228"/>
      <c r="AB218" s="25"/>
    </row>
    <row r="219" spans="14:28" x14ac:dyDescent="0.25">
      <c r="N219" s="25"/>
      <c r="O219" s="228"/>
      <c r="AB219" s="25"/>
    </row>
    <row r="220" spans="14:28" x14ac:dyDescent="0.25">
      <c r="N220" s="25"/>
      <c r="O220" s="228"/>
      <c r="AB220" s="25"/>
    </row>
    <row r="221" spans="14:28" x14ac:dyDescent="0.25">
      <c r="N221" s="25"/>
      <c r="O221" s="228"/>
      <c r="AB221" s="25"/>
    </row>
    <row r="222" spans="14:28" x14ac:dyDescent="0.25">
      <c r="N222" s="25"/>
      <c r="O222" s="228"/>
      <c r="AB222" s="25"/>
    </row>
    <row r="223" spans="14:28" x14ac:dyDescent="0.25">
      <c r="N223" s="25"/>
      <c r="O223" s="228"/>
      <c r="AB223" s="25"/>
    </row>
    <row r="224" spans="14:28" x14ac:dyDescent="0.25">
      <c r="N224" s="25"/>
      <c r="O224" s="228"/>
      <c r="AB224" s="25"/>
    </row>
    <row r="225" spans="14:28" x14ac:dyDescent="0.25">
      <c r="N225" s="25"/>
      <c r="O225" s="228"/>
      <c r="AB225" s="25"/>
    </row>
    <row r="226" spans="14:28" x14ac:dyDescent="0.25">
      <c r="N226" s="25"/>
      <c r="O226" s="228"/>
      <c r="AB226" s="25"/>
    </row>
    <row r="227" spans="14:28" x14ac:dyDescent="0.25">
      <c r="N227" s="25"/>
      <c r="O227" s="228"/>
      <c r="AB227" s="25"/>
    </row>
    <row r="228" spans="14:28" x14ac:dyDescent="0.25">
      <c r="N228" s="25"/>
      <c r="O228" s="228"/>
      <c r="AB228" s="25"/>
    </row>
    <row r="229" spans="14:28" x14ac:dyDescent="0.25">
      <c r="N229" s="25"/>
      <c r="O229" s="228"/>
      <c r="AB229" s="25"/>
    </row>
    <row r="230" spans="14:28" x14ac:dyDescent="0.25">
      <c r="N230" s="25"/>
      <c r="O230" s="228"/>
      <c r="AB230" s="25"/>
    </row>
    <row r="231" spans="14:28" x14ac:dyDescent="0.25">
      <c r="N231" s="25"/>
      <c r="O231" s="228"/>
      <c r="AB231" s="25"/>
    </row>
    <row r="232" spans="14:28" x14ac:dyDescent="0.25">
      <c r="N232" s="25"/>
      <c r="O232" s="228"/>
      <c r="AB232" s="25"/>
    </row>
    <row r="233" spans="14:28" x14ac:dyDescent="0.25">
      <c r="N233" s="25"/>
      <c r="O233" s="228"/>
      <c r="AB233" s="25"/>
    </row>
    <row r="234" spans="14:28" x14ac:dyDescent="0.25">
      <c r="N234" s="25"/>
      <c r="O234" s="228"/>
      <c r="AB234" s="25"/>
    </row>
    <row r="235" spans="14:28" x14ac:dyDescent="0.25">
      <c r="N235" s="25"/>
      <c r="O235" s="228"/>
      <c r="AB235" s="25"/>
    </row>
    <row r="236" spans="14:28" x14ac:dyDescent="0.25">
      <c r="N236" s="25"/>
      <c r="O236" s="228"/>
      <c r="AB236" s="25"/>
    </row>
    <row r="237" spans="14:28" x14ac:dyDescent="0.25">
      <c r="N237" s="25"/>
      <c r="O237" s="228"/>
      <c r="AB237" s="25"/>
    </row>
    <row r="238" spans="14:28" x14ac:dyDescent="0.25">
      <c r="N238" s="25"/>
      <c r="O238" s="228"/>
      <c r="AB238" s="25"/>
    </row>
    <row r="239" spans="14:28" x14ac:dyDescent="0.25">
      <c r="N239" s="25"/>
      <c r="O239" s="228"/>
      <c r="AB239" s="25"/>
    </row>
    <row r="240" spans="14:28" x14ac:dyDescent="0.25">
      <c r="N240" s="25"/>
      <c r="O240" s="228"/>
      <c r="AB240" s="25"/>
    </row>
    <row r="241" spans="14:28" x14ac:dyDescent="0.25">
      <c r="N241" s="25"/>
      <c r="O241" s="228"/>
      <c r="AB241" s="25"/>
    </row>
    <row r="242" spans="14:28" x14ac:dyDescent="0.25">
      <c r="N242" s="25"/>
      <c r="O242" s="228"/>
      <c r="AB242" s="25"/>
    </row>
    <row r="243" spans="14:28" x14ac:dyDescent="0.25">
      <c r="N243" s="25"/>
      <c r="O243" s="228"/>
      <c r="AB243" s="25"/>
    </row>
    <row r="244" spans="14:28" x14ac:dyDescent="0.25">
      <c r="N244" s="25"/>
      <c r="O244" s="228"/>
      <c r="AB244" s="25"/>
    </row>
    <row r="245" spans="14:28" x14ac:dyDescent="0.25">
      <c r="N245" s="25"/>
      <c r="O245" s="228"/>
      <c r="AB245" s="25"/>
    </row>
    <row r="246" spans="14:28" x14ac:dyDescent="0.25">
      <c r="N246" s="25"/>
      <c r="O246" s="228"/>
      <c r="AB246" s="25"/>
    </row>
    <row r="247" spans="14:28" x14ac:dyDescent="0.25">
      <c r="N247" s="25"/>
      <c r="O247" s="228"/>
      <c r="AB247" s="25"/>
    </row>
    <row r="248" spans="14:28" x14ac:dyDescent="0.25">
      <c r="N248" s="25"/>
      <c r="O248" s="228"/>
      <c r="AB248" s="25"/>
    </row>
    <row r="249" spans="14:28" x14ac:dyDescent="0.25">
      <c r="N249" s="25"/>
      <c r="O249" s="228"/>
      <c r="AB249" s="25"/>
    </row>
    <row r="250" spans="14:28" x14ac:dyDescent="0.25">
      <c r="N250" s="25"/>
      <c r="O250" s="228"/>
      <c r="AB250" s="25"/>
    </row>
    <row r="251" spans="14:28" x14ac:dyDescent="0.25">
      <c r="N251" s="25"/>
      <c r="O251" s="228"/>
      <c r="AB251" s="25"/>
    </row>
    <row r="252" spans="14:28" x14ac:dyDescent="0.25">
      <c r="N252" s="25"/>
      <c r="O252" s="228"/>
      <c r="AB252" s="25"/>
    </row>
    <row r="253" spans="14:28" x14ac:dyDescent="0.25">
      <c r="N253" s="25"/>
      <c r="O253" s="228"/>
      <c r="AB253" s="25"/>
    </row>
    <row r="254" spans="14:28" x14ac:dyDescent="0.25">
      <c r="N254" s="25"/>
      <c r="O254" s="228"/>
      <c r="AB254" s="25"/>
    </row>
    <row r="255" spans="14:28" x14ac:dyDescent="0.25">
      <c r="N255" s="25"/>
      <c r="O255" s="228"/>
      <c r="AB255" s="25"/>
    </row>
    <row r="256" spans="14:28" x14ac:dyDescent="0.25">
      <c r="N256" s="25"/>
      <c r="O256" s="228"/>
      <c r="AB256" s="25"/>
    </row>
    <row r="257" spans="14:28" x14ac:dyDescent="0.25">
      <c r="N257" s="25"/>
      <c r="O257" s="228"/>
      <c r="AB257" s="25"/>
    </row>
    <row r="258" spans="14:28" x14ac:dyDescent="0.25">
      <c r="N258" s="25"/>
      <c r="O258" s="228"/>
      <c r="AB258" s="25"/>
    </row>
    <row r="259" spans="14:28" x14ac:dyDescent="0.25">
      <c r="N259" s="25"/>
      <c r="O259" s="228"/>
      <c r="AB259" s="25"/>
    </row>
    <row r="260" spans="14:28" x14ac:dyDescent="0.25">
      <c r="N260" s="25"/>
      <c r="O260" s="228"/>
      <c r="AB260" s="25"/>
    </row>
    <row r="261" spans="14:28" x14ac:dyDescent="0.25">
      <c r="N261" s="25"/>
      <c r="O261" s="228"/>
      <c r="AB261" s="25"/>
    </row>
    <row r="262" spans="14:28" x14ac:dyDescent="0.25">
      <c r="N262" s="25"/>
      <c r="O262" s="228"/>
      <c r="AB262" s="25"/>
    </row>
    <row r="263" spans="14:28" x14ac:dyDescent="0.25">
      <c r="AB263" s="25"/>
    </row>
  </sheetData>
  <mergeCells count="5">
    <mergeCell ref="E2:K4"/>
    <mergeCell ref="P10:Z10"/>
    <mergeCell ref="P11:Z11"/>
    <mergeCell ref="AD10:AM10"/>
    <mergeCell ref="AD11:AM11"/>
  </mergeCells>
  <pageMargins left="0.7" right="0.7" top="0.75" bottom="0.75" header="0.3" footer="0.3"/>
  <pageSetup scale="1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3"/>
  <sheetViews>
    <sheetView zoomScale="80" zoomScaleNormal="80" workbookViewId="0">
      <selection activeCell="E2" sqref="E2:K4"/>
    </sheetView>
  </sheetViews>
  <sheetFormatPr defaultColWidth="9.140625" defaultRowHeight="15" x14ac:dyDescent="0.25"/>
  <cols>
    <col min="1" max="1" width="32.7109375" style="132" customWidth="1"/>
    <col min="2" max="2" width="14.28515625" style="132" customWidth="1"/>
    <col min="3" max="6" width="14.140625" style="132" customWidth="1"/>
    <col min="7" max="8" width="15.5703125" style="132" customWidth="1"/>
    <col min="9" max="9" width="32.85546875" style="132" customWidth="1"/>
    <col min="10" max="10" width="14.5703125" style="132" customWidth="1"/>
    <col min="11" max="11" width="16" style="132" customWidth="1"/>
    <col min="12" max="12" width="7.140625" style="132" customWidth="1"/>
    <col min="13" max="14" width="14.140625" style="132" customWidth="1"/>
    <col min="15" max="15" width="18.140625" style="132" customWidth="1"/>
    <col min="16" max="18" width="15.28515625" style="132" customWidth="1"/>
    <col min="19" max="19" width="18.42578125" style="132" customWidth="1"/>
    <col min="20" max="20" width="21" style="132" customWidth="1"/>
    <col min="21" max="21" width="24.28515625" style="132" customWidth="1"/>
    <col min="22" max="22" width="24.140625" style="132" customWidth="1"/>
    <col min="23" max="23" width="36" style="132" customWidth="1"/>
    <col min="24" max="24" width="27.42578125" style="132" customWidth="1"/>
    <col min="25" max="25" width="13.28515625" style="132" customWidth="1"/>
    <col min="26" max="27" width="14.140625" style="132" customWidth="1"/>
    <col min="28" max="28" width="18.140625" style="132" customWidth="1"/>
    <col min="29" max="31" width="15.28515625" style="132" customWidth="1"/>
    <col min="32" max="32" width="18.42578125" style="132" customWidth="1"/>
    <col min="33" max="33" width="21" style="132" customWidth="1"/>
    <col min="34" max="34" width="24.28515625" style="132" customWidth="1"/>
    <col min="35" max="35" width="24.140625" style="132" customWidth="1"/>
    <col min="36" max="36" width="36" style="132" customWidth="1"/>
    <col min="37" max="37" width="27.42578125" style="132" customWidth="1"/>
    <col min="38" max="16384" width="9.140625" style="132"/>
  </cols>
  <sheetData>
    <row r="1" spans="1:37" ht="18.75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</row>
    <row r="2" spans="1:37" ht="18.75" x14ac:dyDescent="0.3">
      <c r="A2" s="4" t="s">
        <v>1</v>
      </c>
      <c r="B2" s="5"/>
      <c r="C2" s="3"/>
      <c r="D2" s="3"/>
      <c r="E2" s="235" t="s">
        <v>85</v>
      </c>
      <c r="F2" s="235"/>
      <c r="G2" s="235"/>
      <c r="H2" s="235"/>
      <c r="I2" s="235"/>
      <c r="J2" s="235"/>
      <c r="K2" s="235"/>
      <c r="L2" s="3"/>
    </row>
    <row r="3" spans="1:37" x14ac:dyDescent="0.25">
      <c r="A3" s="6" t="s">
        <v>2</v>
      </c>
      <c r="B3" s="7">
        <v>200</v>
      </c>
      <c r="C3" s="8"/>
      <c r="D3" s="8"/>
      <c r="E3" s="235"/>
      <c r="F3" s="235"/>
      <c r="G3" s="235"/>
      <c r="H3" s="235"/>
      <c r="I3" s="235"/>
      <c r="J3" s="235"/>
      <c r="K3" s="235"/>
      <c r="L3" s="8"/>
    </row>
    <row r="4" spans="1:37" x14ac:dyDescent="0.25">
      <c r="A4" s="6" t="s">
        <v>3</v>
      </c>
      <c r="B4" s="7" t="s">
        <v>4</v>
      </c>
      <c r="C4" s="8"/>
      <c r="D4" s="8"/>
      <c r="E4" s="235"/>
      <c r="F4" s="235"/>
      <c r="G4" s="235"/>
      <c r="H4" s="235"/>
      <c r="I4" s="235"/>
      <c r="J4" s="235"/>
      <c r="K4" s="235"/>
      <c r="L4" s="8"/>
    </row>
    <row r="5" spans="1:37" ht="24" customHeight="1" x14ac:dyDescent="0.25">
      <c r="A5" s="6" t="s">
        <v>5</v>
      </c>
      <c r="B5" s="9" t="s">
        <v>4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37" ht="30" x14ac:dyDescent="0.25">
      <c r="A6" s="6" t="s">
        <v>6</v>
      </c>
      <c r="B6" s="7">
        <v>1300</v>
      </c>
      <c r="C6" s="8"/>
      <c r="D6" s="8"/>
      <c r="E6" s="8"/>
      <c r="F6" s="8"/>
      <c r="G6" s="8"/>
      <c r="H6" s="8"/>
      <c r="I6" s="8"/>
      <c r="J6" s="8"/>
      <c r="K6" s="8"/>
      <c r="L6" s="8"/>
    </row>
    <row r="7" spans="1:37" ht="31.5" thickBot="1" x14ac:dyDescent="0.35">
      <c r="A7" s="11" t="s">
        <v>7</v>
      </c>
      <c r="B7" s="133"/>
      <c r="C7" s="3"/>
      <c r="D7" s="3"/>
      <c r="E7" s="3"/>
      <c r="F7" s="3"/>
      <c r="G7" s="3"/>
      <c r="H7" s="3"/>
      <c r="I7" s="3"/>
      <c r="J7" s="3"/>
      <c r="K7" s="3"/>
      <c r="L7" s="3"/>
    </row>
    <row r="9" spans="1:37" ht="15.75" thickBot="1" x14ac:dyDescent="0.3"/>
    <row r="10" spans="1:37" ht="18.75" x14ac:dyDescent="0.3">
      <c r="A10" s="134" t="s">
        <v>58</v>
      </c>
      <c r="B10" s="135"/>
      <c r="C10" s="242" t="s">
        <v>8</v>
      </c>
      <c r="D10" s="243"/>
      <c r="E10" s="243"/>
      <c r="F10" s="243"/>
      <c r="G10" s="243"/>
      <c r="H10" s="243"/>
      <c r="I10" s="250" t="s">
        <v>9</v>
      </c>
      <c r="J10" s="251"/>
      <c r="K10" s="252"/>
      <c r="M10" s="253" t="s">
        <v>11</v>
      </c>
      <c r="N10" s="254"/>
      <c r="O10" s="254"/>
      <c r="P10" s="255"/>
      <c r="Q10" s="255"/>
      <c r="R10" s="255"/>
      <c r="S10" s="255"/>
      <c r="T10" s="255"/>
      <c r="U10" s="255"/>
      <c r="V10" s="256"/>
      <c r="W10" s="248" t="s">
        <v>9</v>
      </c>
      <c r="X10" s="249"/>
      <c r="Z10" s="253" t="s">
        <v>12</v>
      </c>
      <c r="AA10" s="254"/>
      <c r="AB10" s="254"/>
      <c r="AC10" s="255"/>
      <c r="AD10" s="255"/>
      <c r="AE10" s="255"/>
      <c r="AF10" s="255"/>
      <c r="AG10" s="255"/>
      <c r="AH10" s="255"/>
      <c r="AI10" s="256"/>
      <c r="AJ10" s="248" t="s">
        <v>9</v>
      </c>
      <c r="AK10" s="249"/>
    </row>
    <row r="11" spans="1:37" ht="19.5" thickBot="1" x14ac:dyDescent="0.35">
      <c r="B11" s="135"/>
      <c r="C11" s="136"/>
      <c r="D11" s="21"/>
      <c r="E11" s="22"/>
      <c r="F11" s="22"/>
      <c r="G11" s="23"/>
      <c r="H11" s="23"/>
      <c r="I11" s="38"/>
      <c r="J11" s="36"/>
      <c r="K11" s="37"/>
      <c r="M11" s="137"/>
      <c r="N11" s="138" t="s">
        <v>22</v>
      </c>
      <c r="O11" s="139"/>
      <c r="P11" s="139"/>
      <c r="Q11" s="139"/>
      <c r="R11" s="139"/>
      <c r="S11" s="139"/>
      <c r="T11" s="139"/>
      <c r="U11" s="139"/>
      <c r="V11" s="140"/>
      <c r="W11" s="137"/>
      <c r="X11" s="140"/>
      <c r="Z11" s="137"/>
      <c r="AA11" s="138" t="s">
        <v>59</v>
      </c>
      <c r="AB11" s="139"/>
      <c r="AC11" s="139"/>
      <c r="AD11" s="139"/>
      <c r="AE11" s="139"/>
      <c r="AF11" s="139"/>
      <c r="AG11" s="139"/>
      <c r="AH11" s="139"/>
      <c r="AI11" s="140"/>
      <c r="AJ11" s="137"/>
      <c r="AK11" s="140"/>
    </row>
    <row r="12" spans="1:37" ht="45.75" thickBot="1" x14ac:dyDescent="0.3">
      <c r="A12" s="141" t="s">
        <v>24</v>
      </c>
      <c r="C12" s="28" t="s">
        <v>13</v>
      </c>
      <c r="D12" s="29" t="s">
        <v>60</v>
      </c>
      <c r="E12" s="30" t="s">
        <v>2</v>
      </c>
      <c r="F12" s="29" t="s">
        <v>15</v>
      </c>
      <c r="G12" s="31" t="s">
        <v>17</v>
      </c>
      <c r="H12" s="30" t="s">
        <v>61</v>
      </c>
      <c r="I12" s="32" t="s">
        <v>20</v>
      </c>
      <c r="J12" s="33" t="s">
        <v>21</v>
      </c>
      <c r="K12" s="34" t="s">
        <v>62</v>
      </c>
      <c r="M12" s="142" t="s">
        <v>13</v>
      </c>
      <c r="N12" s="143" t="s">
        <v>29</v>
      </c>
      <c r="O12" s="143" t="s">
        <v>30</v>
      </c>
      <c r="P12" s="144" t="s">
        <v>31</v>
      </c>
      <c r="Q12" s="145" t="s">
        <v>63</v>
      </c>
      <c r="R12" s="144" t="s">
        <v>64</v>
      </c>
      <c r="S12" s="146" t="s">
        <v>34</v>
      </c>
      <c r="T12" s="144"/>
      <c r="U12" s="147" t="s">
        <v>35</v>
      </c>
      <c r="V12" s="148" t="s">
        <v>36</v>
      </c>
      <c r="W12" s="149" t="s">
        <v>20</v>
      </c>
      <c r="X12" s="150" t="s">
        <v>37</v>
      </c>
      <c r="Z12" s="142" t="s">
        <v>13</v>
      </c>
      <c r="AA12" s="143" t="s">
        <v>29</v>
      </c>
      <c r="AB12" s="143" t="s">
        <v>30</v>
      </c>
      <c r="AC12" s="144" t="s">
        <v>31</v>
      </c>
      <c r="AD12" s="144" t="s">
        <v>65</v>
      </c>
      <c r="AE12" s="144" t="s">
        <v>66</v>
      </c>
      <c r="AF12" s="146" t="s">
        <v>34</v>
      </c>
      <c r="AG12" s="144"/>
      <c r="AH12" s="147" t="s">
        <v>35</v>
      </c>
      <c r="AI12" s="148" t="s">
        <v>36</v>
      </c>
      <c r="AJ12" s="149" t="s">
        <v>20</v>
      </c>
      <c r="AK12" s="150" t="s">
        <v>37</v>
      </c>
    </row>
    <row r="13" spans="1:37" ht="33.75" thickBot="1" x14ac:dyDescent="0.3">
      <c r="A13" s="151" t="s">
        <v>41</v>
      </c>
      <c r="C13" s="40" t="s">
        <v>25</v>
      </c>
      <c r="D13" s="41"/>
      <c r="E13" s="42" t="s">
        <v>26</v>
      </c>
      <c r="F13" s="42" t="s">
        <v>26</v>
      </c>
      <c r="G13" s="43" t="s">
        <v>27</v>
      </c>
      <c r="H13" s="43" t="s">
        <v>27</v>
      </c>
      <c r="I13" s="45" t="s">
        <v>28</v>
      </c>
      <c r="J13" s="46">
        <v>0.2</v>
      </c>
      <c r="K13" s="46">
        <v>0.2</v>
      </c>
      <c r="M13" s="152" t="s">
        <v>25</v>
      </c>
      <c r="N13" s="153"/>
      <c r="O13" s="153"/>
      <c r="P13" s="154" t="s">
        <v>44</v>
      </c>
      <c r="Q13" s="154"/>
      <c r="R13" s="154"/>
      <c r="S13" s="154"/>
      <c r="T13" s="155" t="s">
        <v>67</v>
      </c>
      <c r="U13" s="156" t="s">
        <v>68</v>
      </c>
      <c r="V13" s="157" t="s">
        <v>27</v>
      </c>
      <c r="W13" s="158" t="s">
        <v>69</v>
      </c>
      <c r="X13" s="159">
        <v>0.2</v>
      </c>
      <c r="Z13" s="160" t="s">
        <v>25</v>
      </c>
      <c r="AA13" s="161"/>
      <c r="AB13" s="161"/>
      <c r="AC13" s="154" t="s">
        <v>44</v>
      </c>
      <c r="AD13" s="154"/>
      <c r="AE13" s="154"/>
      <c r="AF13" s="154"/>
      <c r="AG13" s="155" t="s">
        <v>70</v>
      </c>
      <c r="AH13" s="156" t="s">
        <v>71</v>
      </c>
      <c r="AI13" s="157" t="s">
        <v>27</v>
      </c>
      <c r="AJ13" s="158" t="s">
        <v>69</v>
      </c>
      <c r="AK13" s="159">
        <v>0.2</v>
      </c>
    </row>
    <row r="14" spans="1:37" ht="60.75" thickBot="1" x14ac:dyDescent="0.3">
      <c r="A14" s="162" t="s">
        <v>48</v>
      </c>
      <c r="C14" s="163">
        <v>42129.339583333334</v>
      </c>
      <c r="D14" s="164">
        <v>3</v>
      </c>
      <c r="E14" s="62">
        <v>200</v>
      </c>
      <c r="F14" s="62">
        <v>1300</v>
      </c>
      <c r="G14" s="63">
        <f t="shared" ref="G14:G19" si="0">IF(D14&gt;E14, 1, 0)</f>
        <v>0</v>
      </c>
      <c r="H14" s="63">
        <f t="shared" ref="H14:H19" si="1">IF(D14&gt;F14, 1, 0)</f>
        <v>0</v>
      </c>
      <c r="I14" s="64" t="s">
        <v>42</v>
      </c>
      <c r="J14" s="65" t="s">
        <v>43</v>
      </c>
      <c r="K14" s="65" t="s">
        <v>43</v>
      </c>
      <c r="M14" s="165">
        <v>42129.339583333334</v>
      </c>
      <c r="N14" s="111">
        <v>3.7</v>
      </c>
      <c r="O14" s="111">
        <v>69</v>
      </c>
      <c r="P14" s="166">
        <f t="shared" ref="P14:P49" si="2">LN(O14)</f>
        <v>4.2341065045972597</v>
      </c>
      <c r="Q14" s="167">
        <v>0.94220000000000004</v>
      </c>
      <c r="R14" s="168">
        <v>-1.7</v>
      </c>
      <c r="S14" s="168">
        <v>0.96</v>
      </c>
      <c r="T14" s="167">
        <f t="shared" ref="T14:T49" si="3">((Q14*P14)+R14)*S14</f>
        <v>2.1978001426862761</v>
      </c>
      <c r="U14" s="168">
        <f t="shared" ref="U14:U49" si="4">EXP(T14)</f>
        <v>9.0051815791761829</v>
      </c>
      <c r="V14" s="169">
        <f t="shared" ref="V14:V49" si="5">IF(N14&gt;U14,1,0)</f>
        <v>0</v>
      </c>
      <c r="W14" s="170" t="s">
        <v>72</v>
      </c>
      <c r="X14" s="171" t="s">
        <v>50</v>
      </c>
      <c r="Z14" s="163">
        <v>42129.339583333334</v>
      </c>
      <c r="AA14" s="109">
        <v>3</v>
      </c>
      <c r="AB14" s="172">
        <v>38</v>
      </c>
      <c r="AC14" s="173">
        <f t="shared" ref="AC14:AC19" si="6">LN(AB14)</f>
        <v>3.6375861597263857</v>
      </c>
      <c r="AD14" s="167">
        <v>0.85450000000000004</v>
      </c>
      <c r="AE14" s="168">
        <v>-1.702</v>
      </c>
      <c r="AF14" s="168">
        <v>0.96</v>
      </c>
      <c r="AG14" s="167">
        <f t="shared" ref="AG14:AG19" si="7">((AD14*AC14)+AE14)*AF14</f>
        <v>1.3500646785467487</v>
      </c>
      <c r="AH14" s="168">
        <f t="shared" ref="AH14:AH19" si="8">EXP(AG14)</f>
        <v>3.857675031443077</v>
      </c>
      <c r="AI14" s="169">
        <f t="shared" ref="AI14:AI19" si="9">IF(AA14&gt;AH14,1,0)</f>
        <v>0</v>
      </c>
      <c r="AJ14" s="170" t="s">
        <v>72</v>
      </c>
      <c r="AK14" s="174" t="s">
        <v>73</v>
      </c>
    </row>
    <row r="15" spans="1:37" ht="15.75" thickBot="1" x14ac:dyDescent="0.3">
      <c r="C15" s="175">
        <v>42206.354166666664</v>
      </c>
      <c r="D15" s="176">
        <v>1.2</v>
      </c>
      <c r="E15" s="62">
        <v>200</v>
      </c>
      <c r="F15" s="62">
        <v>1300</v>
      </c>
      <c r="G15" s="63">
        <f t="shared" si="0"/>
        <v>0</v>
      </c>
      <c r="H15" s="63">
        <f t="shared" si="1"/>
        <v>0</v>
      </c>
      <c r="I15" s="64" t="s">
        <v>49</v>
      </c>
      <c r="J15" s="75">
        <f>SUM(G14:G239)</f>
        <v>0</v>
      </c>
      <c r="K15" s="75">
        <f>SUM(H14:H239)</f>
        <v>0</v>
      </c>
      <c r="M15" s="165">
        <v>42129.339583333334</v>
      </c>
      <c r="N15" s="111">
        <v>3.4</v>
      </c>
      <c r="O15" s="111">
        <v>34</v>
      </c>
      <c r="P15" s="166">
        <f t="shared" si="2"/>
        <v>3.5263605246161616</v>
      </c>
      <c r="Q15" s="167">
        <v>0.94220000000000004</v>
      </c>
      <c r="R15" s="168">
        <v>-1.7</v>
      </c>
      <c r="S15" s="168">
        <v>0.96</v>
      </c>
      <c r="T15" s="167">
        <f t="shared" si="3"/>
        <v>1.5576354108416137</v>
      </c>
      <c r="U15" s="168">
        <f t="shared" si="4"/>
        <v>4.7475818814904871</v>
      </c>
      <c r="V15" s="169">
        <f t="shared" si="5"/>
        <v>0</v>
      </c>
      <c r="W15" s="170" t="s">
        <v>49</v>
      </c>
      <c r="X15" s="177">
        <f>SUM(V14:V50)</f>
        <v>1</v>
      </c>
      <c r="Z15" s="175">
        <v>42206.354166666664</v>
      </c>
      <c r="AA15" s="109">
        <v>1.2</v>
      </c>
      <c r="AB15" s="172">
        <v>29</v>
      </c>
      <c r="AC15" s="173">
        <f t="shared" si="6"/>
        <v>3.3672958299864741</v>
      </c>
      <c r="AD15" s="167">
        <v>0.85450000000000004</v>
      </c>
      <c r="AE15" s="168">
        <v>-1.702</v>
      </c>
      <c r="AF15" s="168">
        <v>0.96</v>
      </c>
      <c r="AG15" s="167">
        <f t="shared" si="7"/>
        <v>1.1283401152545045</v>
      </c>
      <c r="AH15" s="168">
        <f t="shared" si="8"/>
        <v>3.0905223293675337</v>
      </c>
      <c r="AI15" s="169">
        <f t="shared" si="9"/>
        <v>0</v>
      </c>
      <c r="AJ15" s="170" t="s">
        <v>49</v>
      </c>
      <c r="AK15" s="177">
        <f>SUM(AI14:AI18)</f>
        <v>0</v>
      </c>
    </row>
    <row r="16" spans="1:37" ht="15.75" thickBot="1" x14ac:dyDescent="0.3">
      <c r="C16" s="175">
        <v>42486</v>
      </c>
      <c r="D16" s="176">
        <v>1.8</v>
      </c>
      <c r="E16" s="62">
        <v>200</v>
      </c>
      <c r="F16" s="62">
        <v>1300</v>
      </c>
      <c r="G16" s="63">
        <f t="shared" si="0"/>
        <v>0</v>
      </c>
      <c r="H16" s="63">
        <f t="shared" si="1"/>
        <v>0</v>
      </c>
      <c r="I16" s="64" t="s">
        <v>51</v>
      </c>
      <c r="J16" s="75">
        <f>COUNT(G14:G239)</f>
        <v>6</v>
      </c>
      <c r="K16" s="75">
        <f>COUNT(H14:H239)</f>
        <v>6</v>
      </c>
      <c r="M16" s="165">
        <v>42129.339583333334</v>
      </c>
      <c r="N16" s="111">
        <v>3.2</v>
      </c>
      <c r="O16" s="111">
        <v>33</v>
      </c>
      <c r="P16" s="166">
        <f t="shared" si="2"/>
        <v>3.4965075614664802</v>
      </c>
      <c r="Q16" s="167">
        <v>0.94220000000000004</v>
      </c>
      <c r="R16" s="168">
        <v>-1.7</v>
      </c>
      <c r="S16" s="168">
        <v>0.96</v>
      </c>
      <c r="T16" s="167">
        <f t="shared" si="3"/>
        <v>1.5306330474371692</v>
      </c>
      <c r="U16" s="168">
        <f t="shared" si="4"/>
        <v>4.6211012728618348</v>
      </c>
      <c r="V16" s="169">
        <f t="shared" si="5"/>
        <v>0</v>
      </c>
      <c r="W16" s="170" t="s">
        <v>51</v>
      </c>
      <c r="X16" s="177">
        <f>COUNT(V14:V50)</f>
        <v>36</v>
      </c>
      <c r="Z16" s="175">
        <v>42486</v>
      </c>
      <c r="AA16" s="109">
        <v>1.8</v>
      </c>
      <c r="AB16" s="172">
        <v>31</v>
      </c>
      <c r="AC16" s="173">
        <f t="shared" si="6"/>
        <v>3.4339872044851463</v>
      </c>
      <c r="AD16" s="167">
        <v>0.85450000000000004</v>
      </c>
      <c r="AE16" s="168">
        <v>-1.702</v>
      </c>
      <c r="AF16" s="168">
        <v>0.96</v>
      </c>
      <c r="AG16" s="167">
        <f t="shared" si="7"/>
        <v>1.1830483835832553</v>
      </c>
      <c r="AH16" s="168">
        <f t="shared" si="8"/>
        <v>3.2643099200279475</v>
      </c>
      <c r="AI16" s="169">
        <f t="shared" si="9"/>
        <v>0</v>
      </c>
      <c r="AJ16" s="170" t="s">
        <v>51</v>
      </c>
      <c r="AK16" s="177">
        <f>COUNT(AI14:AI18)</f>
        <v>5</v>
      </c>
    </row>
    <row r="17" spans="3:37" ht="15.75" thickBot="1" x14ac:dyDescent="0.3">
      <c r="C17" s="175">
        <v>42577</v>
      </c>
      <c r="D17" s="176">
        <v>0.6</v>
      </c>
      <c r="E17" s="62">
        <v>200</v>
      </c>
      <c r="F17" s="62">
        <v>1300</v>
      </c>
      <c r="G17" s="63">
        <f t="shared" si="0"/>
        <v>0</v>
      </c>
      <c r="H17" s="63">
        <f t="shared" si="1"/>
        <v>0</v>
      </c>
      <c r="I17" s="64" t="s">
        <v>52</v>
      </c>
      <c r="J17" s="83">
        <f t="shared" ref="J17:K17" si="10">J15/J16</f>
        <v>0</v>
      </c>
      <c r="K17" s="83">
        <f t="shared" si="10"/>
        <v>0</v>
      </c>
      <c r="M17" s="165">
        <v>42129.339583333334</v>
      </c>
      <c r="N17" s="111">
        <v>3.3</v>
      </c>
      <c r="O17" s="111">
        <v>31</v>
      </c>
      <c r="P17" s="166">
        <f t="shared" si="2"/>
        <v>3.4339872044851463</v>
      </c>
      <c r="Q17" s="167">
        <v>0.94220000000000004</v>
      </c>
      <c r="R17" s="168">
        <v>-1.7</v>
      </c>
      <c r="S17" s="168">
        <v>0.96</v>
      </c>
      <c r="T17" s="167">
        <f t="shared" si="3"/>
        <v>1.4740826343032685</v>
      </c>
      <c r="U17" s="168">
        <f t="shared" si="4"/>
        <v>4.3670277733342378</v>
      </c>
      <c r="V17" s="169">
        <f t="shared" si="5"/>
        <v>0</v>
      </c>
      <c r="W17" s="170" t="s">
        <v>52</v>
      </c>
      <c r="X17" s="171">
        <f>X15/X16</f>
        <v>2.7777777777777776E-2</v>
      </c>
      <c r="Z17" s="175">
        <v>42577</v>
      </c>
      <c r="AA17" s="109">
        <v>0.6</v>
      </c>
      <c r="AB17" s="172">
        <v>31.800999999999998</v>
      </c>
      <c r="AC17" s="173">
        <f t="shared" si="6"/>
        <v>3.4594977358325796</v>
      </c>
      <c r="AD17" s="167">
        <v>0.85450000000000004</v>
      </c>
      <c r="AE17" s="168">
        <v>-1.702</v>
      </c>
      <c r="AF17" s="168">
        <v>0.96</v>
      </c>
      <c r="AG17" s="167">
        <f t="shared" si="7"/>
        <v>1.2039751826581819</v>
      </c>
      <c r="AH17" s="168">
        <f t="shared" si="8"/>
        <v>3.3333412611169138</v>
      </c>
      <c r="AI17" s="169">
        <f t="shared" si="9"/>
        <v>0</v>
      </c>
      <c r="AJ17" s="170" t="s">
        <v>52</v>
      </c>
      <c r="AK17" s="171">
        <f>AK15/AK16</f>
        <v>0</v>
      </c>
    </row>
    <row r="18" spans="3:37" ht="16.5" thickBot="1" x14ac:dyDescent="0.3">
      <c r="C18" s="178">
        <v>42850</v>
      </c>
      <c r="D18" s="176">
        <v>2</v>
      </c>
      <c r="E18" s="62">
        <v>200</v>
      </c>
      <c r="F18" s="62">
        <v>1300</v>
      </c>
      <c r="G18" s="63">
        <f t="shared" si="0"/>
        <v>0</v>
      </c>
      <c r="H18" s="63">
        <f t="shared" si="1"/>
        <v>0</v>
      </c>
      <c r="I18" s="84" t="s">
        <v>53</v>
      </c>
      <c r="J18" s="85" t="str">
        <f t="shared" ref="J18:K18" si="11">IF(J15&gt;1,"yes","no")</f>
        <v>no</v>
      </c>
      <c r="K18" s="85" t="str">
        <f t="shared" si="11"/>
        <v>no</v>
      </c>
      <c r="M18" s="165">
        <v>42129.339583333334</v>
      </c>
      <c r="N18" s="111">
        <v>2</v>
      </c>
      <c r="O18" s="111">
        <v>31</v>
      </c>
      <c r="P18" s="166">
        <f t="shared" si="2"/>
        <v>3.4339872044851463</v>
      </c>
      <c r="Q18" s="167">
        <v>0.94220000000000004</v>
      </c>
      <c r="R18" s="168">
        <v>-1.7</v>
      </c>
      <c r="S18" s="168">
        <v>0.96</v>
      </c>
      <c r="T18" s="167">
        <f t="shared" si="3"/>
        <v>1.4740826343032685</v>
      </c>
      <c r="U18" s="168">
        <f t="shared" si="4"/>
        <v>4.3670277733342378</v>
      </c>
      <c r="V18" s="169">
        <f t="shared" si="5"/>
        <v>0</v>
      </c>
      <c r="W18" s="179" t="s">
        <v>53</v>
      </c>
      <c r="X18" s="180" t="str">
        <f>IF(X15&gt;1,"yes","no")</f>
        <v>no</v>
      </c>
      <c r="Z18" s="178">
        <v>42850</v>
      </c>
      <c r="AA18" s="109">
        <v>2</v>
      </c>
      <c r="AB18" s="172">
        <v>70</v>
      </c>
      <c r="AC18" s="173">
        <f t="shared" si="6"/>
        <v>4.2484952420493594</v>
      </c>
      <c r="AD18" s="167">
        <v>0.85450000000000004</v>
      </c>
      <c r="AE18" s="168">
        <v>-1.702</v>
      </c>
      <c r="AF18" s="168">
        <v>0.96</v>
      </c>
      <c r="AG18" s="167">
        <f t="shared" si="7"/>
        <v>1.8512056169579305</v>
      </c>
      <c r="AH18" s="168">
        <f t="shared" si="8"/>
        <v>6.3674916527634764</v>
      </c>
      <c r="AI18" s="169">
        <f t="shared" si="9"/>
        <v>0</v>
      </c>
      <c r="AJ18" s="179" t="s">
        <v>53</v>
      </c>
      <c r="AK18" s="180" t="str">
        <f>IF(AND((AK15&gt;1),(AK17&gt;0.05)),"yes","no")</f>
        <v>no</v>
      </c>
    </row>
    <row r="19" spans="3:37" ht="15.75" thickBot="1" x14ac:dyDescent="0.3">
      <c r="C19" s="181">
        <v>42941</v>
      </c>
      <c r="D19" s="129">
        <v>0.2</v>
      </c>
      <c r="E19" s="62">
        <v>200</v>
      </c>
      <c r="F19" s="62">
        <v>1300</v>
      </c>
      <c r="G19" s="63">
        <f t="shared" si="0"/>
        <v>0</v>
      </c>
      <c r="H19" s="63">
        <f t="shared" si="1"/>
        <v>0</v>
      </c>
      <c r="I19" s="71"/>
      <c r="J19" s="71"/>
      <c r="K19" s="71"/>
      <c r="M19" s="165">
        <v>42129.339583333334</v>
      </c>
      <c r="N19" s="111">
        <v>2.2999999999999998</v>
      </c>
      <c r="O19" s="111">
        <v>30</v>
      </c>
      <c r="P19" s="166">
        <f t="shared" si="2"/>
        <v>3.4011973816621555</v>
      </c>
      <c r="Q19" s="167">
        <v>0.94220000000000004</v>
      </c>
      <c r="R19" s="168">
        <v>-1.7</v>
      </c>
      <c r="S19" s="168">
        <v>0.96</v>
      </c>
      <c r="T19" s="167">
        <f t="shared" si="3"/>
        <v>1.4444238460819994</v>
      </c>
      <c r="U19" s="168">
        <f t="shared" si="4"/>
        <v>4.239408887002063</v>
      </c>
      <c r="V19" s="169">
        <f t="shared" si="5"/>
        <v>0</v>
      </c>
      <c r="W19" s="182"/>
      <c r="X19" s="183"/>
      <c r="Z19" s="178">
        <v>42941</v>
      </c>
      <c r="AA19" s="184">
        <v>0.2</v>
      </c>
      <c r="AB19" s="185">
        <v>31</v>
      </c>
      <c r="AC19" s="173">
        <f t="shared" si="6"/>
        <v>3.4339872044851463</v>
      </c>
      <c r="AD19" s="167">
        <v>0.85450000000000004</v>
      </c>
      <c r="AE19" s="168">
        <v>-1.702</v>
      </c>
      <c r="AF19" s="168">
        <v>0.96</v>
      </c>
      <c r="AG19" s="167">
        <f t="shared" si="7"/>
        <v>1.1830483835832553</v>
      </c>
      <c r="AH19" s="168">
        <f t="shared" si="8"/>
        <v>3.2643099200279475</v>
      </c>
      <c r="AI19" s="169">
        <f t="shared" si="9"/>
        <v>0</v>
      </c>
      <c r="AJ19" s="186"/>
      <c r="AK19" s="183"/>
    </row>
    <row r="20" spans="3:37" ht="15.75" thickBot="1" x14ac:dyDescent="0.3">
      <c r="D20" s="130"/>
      <c r="E20" s="100"/>
      <c r="F20" s="100"/>
      <c r="G20" s="100"/>
      <c r="H20" s="100"/>
      <c r="I20" s="71"/>
      <c r="J20" s="71"/>
      <c r="K20" s="71"/>
      <c r="M20" s="165">
        <v>42206</v>
      </c>
      <c r="N20" s="111">
        <v>4.3</v>
      </c>
      <c r="O20" s="112">
        <v>29.321000000000002</v>
      </c>
      <c r="P20" s="166">
        <f t="shared" si="2"/>
        <v>3.3783039828488457</v>
      </c>
      <c r="Q20" s="167">
        <v>0.94220000000000004</v>
      </c>
      <c r="R20" s="168">
        <v>-1.7</v>
      </c>
      <c r="S20" s="168">
        <v>0.96</v>
      </c>
      <c r="T20" s="167">
        <f t="shared" si="3"/>
        <v>1.4237164921345751</v>
      </c>
      <c r="U20" s="168">
        <f t="shared" si="4"/>
        <v>4.1525246228585138</v>
      </c>
      <c r="V20" s="169">
        <f t="shared" si="5"/>
        <v>1</v>
      </c>
      <c r="W20" s="182"/>
      <c r="X20" s="187"/>
      <c r="AJ20" s="186"/>
      <c r="AK20" s="187"/>
    </row>
    <row r="21" spans="3:37" ht="15.75" thickBot="1" x14ac:dyDescent="0.3">
      <c r="D21" s="130"/>
      <c r="E21" s="100"/>
      <c r="F21" s="100"/>
      <c r="G21" s="100"/>
      <c r="H21" s="100"/>
      <c r="I21" s="95"/>
      <c r="J21" s="95"/>
      <c r="K21" s="95"/>
      <c r="M21" s="165">
        <v>42206</v>
      </c>
      <c r="N21" s="111">
        <v>1.2</v>
      </c>
      <c r="O21" s="112">
        <v>29.321000000000002</v>
      </c>
      <c r="P21" s="166">
        <f t="shared" si="2"/>
        <v>3.3783039828488457</v>
      </c>
      <c r="Q21" s="167">
        <v>0.94220000000000004</v>
      </c>
      <c r="R21" s="168">
        <v>-1.7</v>
      </c>
      <c r="S21" s="168">
        <v>0.96</v>
      </c>
      <c r="T21" s="167">
        <f t="shared" si="3"/>
        <v>1.4237164921345751</v>
      </c>
      <c r="U21" s="168">
        <f t="shared" si="4"/>
        <v>4.1525246228585138</v>
      </c>
      <c r="V21" s="169">
        <f t="shared" si="5"/>
        <v>0</v>
      </c>
      <c r="W21" s="182"/>
      <c r="X21" s="188"/>
      <c r="AK21" s="188"/>
    </row>
    <row r="22" spans="3:37" ht="15.75" thickBot="1" x14ac:dyDescent="0.3">
      <c r="D22" s="130"/>
      <c r="E22" s="100"/>
      <c r="F22" s="100"/>
      <c r="G22" s="100"/>
      <c r="H22" s="100"/>
      <c r="I22" s="97"/>
      <c r="J22" s="97"/>
      <c r="K22" s="97"/>
      <c r="M22" s="165">
        <v>42206</v>
      </c>
      <c r="N22" s="111">
        <v>1.3</v>
      </c>
      <c r="O22" s="112">
        <v>29.321000000000002</v>
      </c>
      <c r="P22" s="166">
        <f t="shared" si="2"/>
        <v>3.3783039828488457</v>
      </c>
      <c r="Q22" s="167">
        <v>0.94220000000000004</v>
      </c>
      <c r="R22" s="168">
        <v>-1.7</v>
      </c>
      <c r="S22" s="168">
        <v>0.96</v>
      </c>
      <c r="T22" s="167">
        <f t="shared" si="3"/>
        <v>1.4237164921345751</v>
      </c>
      <c r="U22" s="168">
        <f t="shared" si="4"/>
        <v>4.1525246228585138</v>
      </c>
      <c r="V22" s="169">
        <f t="shared" si="5"/>
        <v>0</v>
      </c>
      <c r="W22" s="186"/>
      <c r="X22" s="188"/>
      <c r="AJ22" s="189"/>
      <c r="AK22" s="188"/>
    </row>
    <row r="23" spans="3:37" ht="15.75" thickBot="1" x14ac:dyDescent="0.3">
      <c r="D23" s="130"/>
      <c r="E23" s="100"/>
      <c r="F23" s="100"/>
      <c r="G23" s="100"/>
      <c r="H23" s="100"/>
      <c r="I23" s="98"/>
      <c r="J23" s="98"/>
      <c r="K23" s="98"/>
      <c r="M23" s="165">
        <v>42206</v>
      </c>
      <c r="N23" s="111">
        <v>0.16</v>
      </c>
      <c r="O23" s="112">
        <v>29.321000000000002</v>
      </c>
      <c r="P23" s="166">
        <f t="shared" si="2"/>
        <v>3.3783039828488457</v>
      </c>
      <c r="Q23" s="167">
        <v>0.94220000000000004</v>
      </c>
      <c r="R23" s="168">
        <v>-1.7</v>
      </c>
      <c r="S23" s="168">
        <v>0.96</v>
      </c>
      <c r="T23" s="167">
        <f t="shared" si="3"/>
        <v>1.4237164921345751</v>
      </c>
      <c r="U23" s="168">
        <f t="shared" si="4"/>
        <v>4.1525246228585138</v>
      </c>
      <c r="V23" s="169">
        <f t="shared" si="5"/>
        <v>0</v>
      </c>
      <c r="W23" s="186"/>
      <c r="X23" s="135"/>
      <c r="AJ23" s="182"/>
      <c r="AK23" s="135"/>
    </row>
    <row r="24" spans="3:37" ht="15.75" thickBot="1" x14ac:dyDescent="0.3">
      <c r="D24" s="130"/>
      <c r="E24" s="100"/>
      <c r="F24" s="100"/>
      <c r="G24" s="100"/>
      <c r="H24" s="100"/>
      <c r="I24" s="103"/>
      <c r="J24"/>
      <c r="K24"/>
      <c r="M24" s="165">
        <v>42206</v>
      </c>
      <c r="N24" s="111">
        <v>0.16</v>
      </c>
      <c r="O24" s="112">
        <v>29.321000000000002</v>
      </c>
      <c r="P24" s="166">
        <f t="shared" si="2"/>
        <v>3.3783039828488457</v>
      </c>
      <c r="Q24" s="167">
        <v>0.94220000000000004</v>
      </c>
      <c r="R24" s="168">
        <v>-1.7</v>
      </c>
      <c r="S24" s="168">
        <v>0.96</v>
      </c>
      <c r="T24" s="167">
        <f t="shared" si="3"/>
        <v>1.4237164921345751</v>
      </c>
      <c r="U24" s="168">
        <f t="shared" si="4"/>
        <v>4.1525246228585138</v>
      </c>
      <c r="V24" s="169">
        <f t="shared" si="5"/>
        <v>0</v>
      </c>
      <c r="X24" s="135"/>
      <c r="AJ24" s="182"/>
      <c r="AK24" s="135"/>
    </row>
    <row r="25" spans="3:37" ht="15.75" thickBot="1" x14ac:dyDescent="0.3">
      <c r="D25" s="130"/>
      <c r="E25" s="100"/>
      <c r="F25" s="100"/>
      <c r="G25" s="100"/>
      <c r="H25" s="100"/>
      <c r="I25" s="56"/>
      <c r="J25" s="56"/>
      <c r="K25" s="56"/>
      <c r="M25" s="165">
        <v>42206</v>
      </c>
      <c r="N25" s="111">
        <v>0.16</v>
      </c>
      <c r="O25" s="112">
        <v>29.321000000000002</v>
      </c>
      <c r="P25" s="166">
        <f t="shared" si="2"/>
        <v>3.3783039828488457</v>
      </c>
      <c r="Q25" s="167">
        <v>0.94220000000000004</v>
      </c>
      <c r="R25" s="168">
        <v>-1.7</v>
      </c>
      <c r="S25" s="168">
        <v>0.96</v>
      </c>
      <c r="T25" s="167">
        <f t="shared" si="3"/>
        <v>1.4237164921345751</v>
      </c>
      <c r="U25" s="168">
        <f t="shared" si="4"/>
        <v>4.1525246228585138</v>
      </c>
      <c r="V25" s="169">
        <f t="shared" si="5"/>
        <v>0</v>
      </c>
      <c r="W25" s="189"/>
      <c r="X25" s="188"/>
      <c r="AJ25" s="182"/>
      <c r="AK25" s="188"/>
    </row>
    <row r="26" spans="3:37" ht="15.75" thickBot="1" x14ac:dyDescent="0.3">
      <c r="D26" s="130"/>
      <c r="E26" s="100"/>
      <c r="F26" s="100"/>
      <c r="G26" s="100"/>
      <c r="H26" s="100"/>
      <c r="I26" s="71"/>
      <c r="J26" s="71"/>
      <c r="K26" s="71"/>
      <c r="M26" s="165">
        <v>42486</v>
      </c>
      <c r="N26" s="111">
        <v>3.2</v>
      </c>
      <c r="O26" s="111">
        <v>35</v>
      </c>
      <c r="P26" s="166">
        <f t="shared" si="2"/>
        <v>3.5553480614894135</v>
      </c>
      <c r="Q26" s="167">
        <v>0.94220000000000004</v>
      </c>
      <c r="R26" s="168">
        <v>-1.7</v>
      </c>
      <c r="S26" s="168">
        <v>0.96</v>
      </c>
      <c r="T26" s="167">
        <f t="shared" si="3"/>
        <v>1.5838549857939126</v>
      </c>
      <c r="U26" s="168">
        <f t="shared" si="4"/>
        <v>4.8737077178641188</v>
      </c>
      <c r="V26" s="169">
        <f t="shared" si="5"/>
        <v>0</v>
      </c>
      <c r="W26" s="182"/>
      <c r="X26" s="190"/>
      <c r="AJ26" s="182"/>
      <c r="AK26" s="190"/>
    </row>
    <row r="27" spans="3:37" ht="15.75" thickBot="1" x14ac:dyDescent="0.3">
      <c r="D27" s="130"/>
      <c r="E27" s="100"/>
      <c r="F27" s="100"/>
      <c r="G27" s="100"/>
      <c r="H27" s="100"/>
      <c r="I27" s="71"/>
      <c r="J27" s="71"/>
      <c r="K27" s="71"/>
      <c r="M27" s="165">
        <v>42486</v>
      </c>
      <c r="N27" s="111">
        <v>1.9</v>
      </c>
      <c r="O27" s="111">
        <v>30</v>
      </c>
      <c r="P27" s="166">
        <f t="shared" si="2"/>
        <v>3.4011973816621555</v>
      </c>
      <c r="Q27" s="167">
        <v>0.94220000000000004</v>
      </c>
      <c r="R27" s="168">
        <v>-1.7</v>
      </c>
      <c r="S27" s="168">
        <v>0.96</v>
      </c>
      <c r="T27" s="167">
        <f t="shared" si="3"/>
        <v>1.4444238460819994</v>
      </c>
      <c r="U27" s="168">
        <f t="shared" si="4"/>
        <v>4.239408887002063</v>
      </c>
      <c r="V27" s="169">
        <f t="shared" si="5"/>
        <v>0</v>
      </c>
      <c r="W27" s="182"/>
      <c r="X27" s="183"/>
      <c r="AJ27" s="182"/>
      <c r="AK27" s="183"/>
    </row>
    <row r="28" spans="3:37" ht="15.75" thickBot="1" x14ac:dyDescent="0.3">
      <c r="D28" s="130"/>
      <c r="E28" s="100"/>
      <c r="F28" s="100"/>
      <c r="G28" s="100"/>
      <c r="H28" s="100"/>
      <c r="I28" s="71"/>
      <c r="J28" s="71"/>
      <c r="K28" s="71"/>
      <c r="M28" s="165">
        <v>42486</v>
      </c>
      <c r="N28" s="111">
        <v>2.6</v>
      </c>
      <c r="O28" s="111">
        <v>30</v>
      </c>
      <c r="P28" s="166">
        <f t="shared" si="2"/>
        <v>3.4011973816621555</v>
      </c>
      <c r="Q28" s="167">
        <v>0.94220000000000004</v>
      </c>
      <c r="R28" s="168">
        <v>-1.7</v>
      </c>
      <c r="S28" s="168">
        <v>0.96</v>
      </c>
      <c r="T28" s="167">
        <f t="shared" si="3"/>
        <v>1.4444238460819994</v>
      </c>
      <c r="U28" s="168">
        <f t="shared" si="4"/>
        <v>4.239408887002063</v>
      </c>
      <c r="V28" s="169">
        <f t="shared" si="5"/>
        <v>0</v>
      </c>
      <c r="W28" s="182"/>
      <c r="X28" s="190"/>
      <c r="AJ28" s="182"/>
      <c r="AK28" s="190"/>
    </row>
    <row r="29" spans="3:37" ht="15.75" thickBot="1" x14ac:dyDescent="0.3">
      <c r="D29" s="130"/>
      <c r="E29" s="100"/>
      <c r="F29" s="100"/>
      <c r="G29" s="100"/>
      <c r="H29" s="100"/>
      <c r="I29" s="71"/>
      <c r="J29" s="71"/>
      <c r="K29" s="71"/>
      <c r="M29" s="165">
        <v>42486</v>
      </c>
      <c r="N29" s="111">
        <v>1.4</v>
      </c>
      <c r="O29" s="111">
        <v>33</v>
      </c>
      <c r="P29" s="166">
        <f t="shared" si="2"/>
        <v>3.4965075614664802</v>
      </c>
      <c r="Q29" s="167">
        <v>0.94220000000000004</v>
      </c>
      <c r="R29" s="168">
        <v>-1.7</v>
      </c>
      <c r="S29" s="168">
        <v>0.96</v>
      </c>
      <c r="T29" s="167">
        <f t="shared" si="3"/>
        <v>1.5306330474371692</v>
      </c>
      <c r="U29" s="168">
        <f t="shared" si="4"/>
        <v>4.6211012728618348</v>
      </c>
      <c r="V29" s="169">
        <f t="shared" si="5"/>
        <v>0</v>
      </c>
      <c r="W29" s="182"/>
      <c r="X29" s="190"/>
      <c r="AJ29" s="182"/>
      <c r="AK29" s="190"/>
    </row>
    <row r="30" spans="3:37" ht="15.75" thickBot="1" x14ac:dyDescent="0.3">
      <c r="D30" s="130"/>
      <c r="E30" s="100"/>
      <c r="F30" s="100"/>
      <c r="G30" s="100"/>
      <c r="H30" s="100"/>
      <c r="I30" s="71"/>
      <c r="J30" s="71"/>
      <c r="K30" s="71"/>
      <c r="M30" s="165">
        <v>42486</v>
      </c>
      <c r="N30" s="111">
        <v>0.16</v>
      </c>
      <c r="O30" s="111">
        <v>30</v>
      </c>
      <c r="P30" s="166">
        <f t="shared" si="2"/>
        <v>3.4011973816621555</v>
      </c>
      <c r="Q30" s="167">
        <v>0.94220000000000004</v>
      </c>
      <c r="R30" s="168">
        <v>-1.7</v>
      </c>
      <c r="S30" s="168">
        <v>0.96</v>
      </c>
      <c r="T30" s="167">
        <f t="shared" si="3"/>
        <v>1.4444238460819994</v>
      </c>
      <c r="U30" s="168">
        <f t="shared" si="4"/>
        <v>4.239408887002063</v>
      </c>
      <c r="V30" s="169">
        <f t="shared" si="5"/>
        <v>0</v>
      </c>
      <c r="W30" s="182"/>
      <c r="X30" s="183"/>
      <c r="AJ30" s="182"/>
      <c r="AK30" s="183"/>
    </row>
    <row r="31" spans="3:37" ht="15.75" thickBot="1" x14ac:dyDescent="0.3">
      <c r="D31" s="130"/>
      <c r="E31" s="100"/>
      <c r="F31" s="100"/>
      <c r="G31" s="100"/>
      <c r="H31" s="100"/>
      <c r="I31" s="71"/>
      <c r="J31" s="71"/>
      <c r="K31" s="71"/>
      <c r="M31" s="165">
        <v>42486</v>
      </c>
      <c r="N31" s="111">
        <v>1.5</v>
      </c>
      <c r="O31" s="111">
        <v>30</v>
      </c>
      <c r="P31" s="166">
        <f t="shared" si="2"/>
        <v>3.4011973816621555</v>
      </c>
      <c r="Q31" s="167">
        <v>0.94220000000000004</v>
      </c>
      <c r="R31" s="168">
        <v>-1.7</v>
      </c>
      <c r="S31" s="168">
        <v>0.96</v>
      </c>
      <c r="T31" s="167">
        <f t="shared" si="3"/>
        <v>1.4444238460819994</v>
      </c>
      <c r="U31" s="168">
        <f t="shared" si="4"/>
        <v>4.239408887002063</v>
      </c>
      <c r="V31" s="169">
        <f t="shared" si="5"/>
        <v>0</v>
      </c>
      <c r="W31" s="182"/>
      <c r="X31" s="190"/>
      <c r="AJ31" s="189"/>
      <c r="AK31" s="190"/>
    </row>
    <row r="32" spans="3:37" ht="15.75" thickBot="1" x14ac:dyDescent="0.3">
      <c r="D32" s="130"/>
      <c r="E32" s="100"/>
      <c r="F32" s="100"/>
      <c r="G32" s="100"/>
      <c r="H32" s="100"/>
      <c r="I32" s="71"/>
      <c r="J32" s="71"/>
      <c r="K32" s="71"/>
      <c r="M32" s="165">
        <v>42577</v>
      </c>
      <c r="N32" s="111">
        <v>0.1</v>
      </c>
      <c r="O32" s="111">
        <v>32</v>
      </c>
      <c r="P32" s="166">
        <f t="shared" si="2"/>
        <v>3.4657359027997265</v>
      </c>
      <c r="Q32" s="167">
        <v>0.94220000000000004</v>
      </c>
      <c r="R32" s="168">
        <v>-1.7</v>
      </c>
      <c r="S32" s="168">
        <v>0.96</v>
      </c>
      <c r="T32" s="167">
        <f t="shared" si="3"/>
        <v>1.5027997129131863</v>
      </c>
      <c r="U32" s="168">
        <f t="shared" si="4"/>
        <v>4.4942540941233844</v>
      </c>
      <c r="V32" s="169">
        <f t="shared" si="5"/>
        <v>0</v>
      </c>
      <c r="W32" s="182"/>
      <c r="X32" s="183"/>
      <c r="AJ32" s="191"/>
      <c r="AK32" s="183"/>
    </row>
    <row r="33" spans="4:37" ht="15.75" thickBot="1" x14ac:dyDescent="0.3">
      <c r="D33" s="130"/>
      <c r="E33" s="100"/>
      <c r="F33" s="100"/>
      <c r="G33" s="100"/>
      <c r="H33" s="100"/>
      <c r="I33" s="71"/>
      <c r="J33" s="71"/>
      <c r="K33" s="71"/>
      <c r="M33" s="165">
        <v>42577</v>
      </c>
      <c r="N33" s="111">
        <v>0.1</v>
      </c>
      <c r="O33" s="111">
        <v>33</v>
      </c>
      <c r="P33" s="166">
        <f t="shared" si="2"/>
        <v>3.4965075614664802</v>
      </c>
      <c r="Q33" s="167">
        <v>0.94220000000000004</v>
      </c>
      <c r="R33" s="168">
        <v>-1.7</v>
      </c>
      <c r="S33" s="168">
        <v>0.96</v>
      </c>
      <c r="T33" s="167">
        <f t="shared" si="3"/>
        <v>1.5306330474371692</v>
      </c>
      <c r="U33" s="168">
        <f t="shared" si="4"/>
        <v>4.6211012728618348</v>
      </c>
      <c r="V33" s="169">
        <f t="shared" si="5"/>
        <v>0</v>
      </c>
      <c r="W33" s="182"/>
      <c r="X33" s="187"/>
      <c r="AJ33" s="189"/>
      <c r="AK33" s="187"/>
    </row>
    <row r="34" spans="4:37" ht="15.75" thickBot="1" x14ac:dyDescent="0.3">
      <c r="D34" s="130"/>
      <c r="E34" s="100"/>
      <c r="F34" s="100"/>
      <c r="G34" s="100"/>
      <c r="H34" s="100"/>
      <c r="I34" s="56"/>
      <c r="J34" s="56"/>
      <c r="K34" s="56"/>
      <c r="M34" s="165">
        <v>42577</v>
      </c>
      <c r="N34" s="111">
        <v>0.1</v>
      </c>
      <c r="O34" s="111">
        <v>32</v>
      </c>
      <c r="P34" s="166">
        <f t="shared" si="2"/>
        <v>3.4657359027997265</v>
      </c>
      <c r="Q34" s="167">
        <v>0.94220000000000004</v>
      </c>
      <c r="R34" s="168">
        <v>-1.7</v>
      </c>
      <c r="S34" s="168">
        <v>0.96</v>
      </c>
      <c r="T34" s="167">
        <f t="shared" si="3"/>
        <v>1.5027997129131863</v>
      </c>
      <c r="U34" s="168">
        <f t="shared" si="4"/>
        <v>4.4942540941233844</v>
      </c>
      <c r="V34" s="169">
        <f t="shared" si="5"/>
        <v>0</v>
      </c>
      <c r="W34" s="189"/>
      <c r="X34" s="188"/>
      <c r="AK34" s="188"/>
    </row>
    <row r="35" spans="4:37" ht="15.75" thickBot="1" x14ac:dyDescent="0.3">
      <c r="D35" s="130"/>
      <c r="E35" s="100"/>
      <c r="F35" s="100"/>
      <c r="G35" s="100"/>
      <c r="H35" s="100"/>
      <c r="I35" s="100"/>
      <c r="J35" s="100"/>
      <c r="K35" s="100"/>
      <c r="M35" s="165">
        <v>42577</v>
      </c>
      <c r="N35" s="111">
        <v>0.1</v>
      </c>
      <c r="O35" s="111">
        <v>32</v>
      </c>
      <c r="P35" s="166">
        <f t="shared" si="2"/>
        <v>3.4657359027997265</v>
      </c>
      <c r="Q35" s="167">
        <v>0.94220000000000004</v>
      </c>
      <c r="R35" s="168">
        <v>-1.7</v>
      </c>
      <c r="S35" s="168">
        <v>0.96</v>
      </c>
      <c r="T35" s="167">
        <f t="shared" si="3"/>
        <v>1.5027997129131863</v>
      </c>
      <c r="U35" s="168">
        <f t="shared" si="4"/>
        <v>4.4942540941233844</v>
      </c>
      <c r="V35" s="169">
        <f t="shared" si="5"/>
        <v>0</v>
      </c>
      <c r="W35" s="191"/>
      <c r="X35" s="135"/>
      <c r="AK35" s="135"/>
    </row>
    <row r="36" spans="4:37" ht="15.75" thickBot="1" x14ac:dyDescent="0.3">
      <c r="D36" s="130"/>
      <c r="E36" s="100"/>
      <c r="F36" s="100"/>
      <c r="G36" s="100"/>
      <c r="H36" s="100"/>
      <c r="I36" s="102"/>
      <c r="J36" s="102"/>
      <c r="K36" s="102"/>
      <c r="M36" s="165">
        <v>42577</v>
      </c>
      <c r="N36" s="111">
        <v>2.8</v>
      </c>
      <c r="O36" s="111">
        <v>32</v>
      </c>
      <c r="P36" s="166">
        <f t="shared" si="2"/>
        <v>3.4657359027997265</v>
      </c>
      <c r="Q36" s="167">
        <v>0.94220000000000004</v>
      </c>
      <c r="R36" s="168">
        <v>-1.7</v>
      </c>
      <c r="S36" s="168">
        <v>0.96</v>
      </c>
      <c r="T36" s="167">
        <f t="shared" si="3"/>
        <v>1.5027997129131863</v>
      </c>
      <c r="U36" s="168">
        <f t="shared" si="4"/>
        <v>4.4942540941233844</v>
      </c>
      <c r="V36" s="169">
        <f t="shared" si="5"/>
        <v>0</v>
      </c>
      <c r="W36" s="189"/>
      <c r="X36" s="135"/>
      <c r="AK36" s="135"/>
    </row>
    <row r="37" spans="4:37" ht="15.75" thickBot="1" x14ac:dyDescent="0.3">
      <c r="D37" s="130"/>
      <c r="E37" s="100"/>
      <c r="F37" s="100"/>
      <c r="G37" s="100"/>
      <c r="H37" s="100"/>
      <c r="I37" s="103"/>
      <c r="J37"/>
      <c r="K37"/>
      <c r="M37" s="165">
        <v>42577</v>
      </c>
      <c r="N37" s="111">
        <v>0.1</v>
      </c>
      <c r="O37" s="111">
        <v>32</v>
      </c>
      <c r="P37" s="166">
        <f t="shared" si="2"/>
        <v>3.4657359027997265</v>
      </c>
      <c r="Q37" s="167">
        <v>0.94220000000000004</v>
      </c>
      <c r="R37" s="168">
        <v>-1.7</v>
      </c>
      <c r="S37" s="168">
        <v>0.96</v>
      </c>
      <c r="T37" s="167">
        <f t="shared" si="3"/>
        <v>1.5027997129131863</v>
      </c>
      <c r="U37" s="168">
        <f t="shared" si="4"/>
        <v>4.4942540941233844</v>
      </c>
      <c r="V37" s="169">
        <f t="shared" si="5"/>
        <v>0</v>
      </c>
      <c r="X37" s="135"/>
      <c r="AK37" s="135"/>
    </row>
    <row r="38" spans="4:37" ht="15.75" thickBot="1" x14ac:dyDescent="0.3">
      <c r="D38" s="130"/>
      <c r="E38" s="100"/>
      <c r="F38" s="100"/>
      <c r="G38" s="100"/>
      <c r="H38" s="100"/>
      <c r="I38" s="103"/>
      <c r="J38"/>
      <c r="K38"/>
      <c r="M38" s="165">
        <v>42850</v>
      </c>
      <c r="N38" s="111">
        <v>6.6</v>
      </c>
      <c r="O38" s="111">
        <v>210</v>
      </c>
      <c r="P38" s="166">
        <f t="shared" si="2"/>
        <v>5.3471075307174685</v>
      </c>
      <c r="Q38" s="167">
        <v>0.94220000000000004</v>
      </c>
      <c r="R38" s="168">
        <v>-1.7</v>
      </c>
      <c r="S38" s="168">
        <v>0.96</v>
      </c>
      <c r="T38" s="167">
        <f t="shared" si="3"/>
        <v>3.2045229268243189</v>
      </c>
      <c r="U38" s="168">
        <f t="shared" si="4"/>
        <v>24.64374034410055</v>
      </c>
      <c r="V38" s="169">
        <f t="shared" si="5"/>
        <v>0</v>
      </c>
      <c r="X38" s="135"/>
      <c r="AK38" s="135"/>
    </row>
    <row r="39" spans="4:37" ht="15.75" thickBot="1" x14ac:dyDescent="0.3">
      <c r="D39" s="130"/>
      <c r="E39" s="100"/>
      <c r="F39" s="100"/>
      <c r="G39" s="100"/>
      <c r="H39" s="100"/>
      <c r="I39" s="103"/>
      <c r="J39"/>
      <c r="K39"/>
      <c r="M39" s="165">
        <v>42850</v>
      </c>
      <c r="N39" s="111">
        <v>0.5</v>
      </c>
      <c r="O39" s="111">
        <v>35</v>
      </c>
      <c r="P39" s="166">
        <f t="shared" si="2"/>
        <v>3.5553480614894135</v>
      </c>
      <c r="Q39" s="167">
        <v>0.94220000000000004</v>
      </c>
      <c r="R39" s="168">
        <v>-1.7</v>
      </c>
      <c r="S39" s="168">
        <v>0.96</v>
      </c>
      <c r="T39" s="167">
        <f t="shared" si="3"/>
        <v>1.5838549857939126</v>
      </c>
      <c r="U39" s="168">
        <f t="shared" si="4"/>
        <v>4.8737077178641188</v>
      </c>
      <c r="V39" s="169">
        <f t="shared" si="5"/>
        <v>0</v>
      </c>
      <c r="X39" s="135"/>
      <c r="AK39" s="135"/>
    </row>
    <row r="40" spans="4:37" ht="15.75" thickBot="1" x14ac:dyDescent="0.3">
      <c r="D40" s="130"/>
      <c r="E40" s="100"/>
      <c r="F40" s="100"/>
      <c r="G40" s="100"/>
      <c r="H40" s="100"/>
      <c r="I40" s="103"/>
      <c r="J40"/>
      <c r="K40"/>
      <c r="M40" s="165">
        <v>42850</v>
      </c>
      <c r="N40" s="111">
        <v>0.5</v>
      </c>
      <c r="O40" s="111">
        <v>35</v>
      </c>
      <c r="P40" s="166">
        <f t="shared" si="2"/>
        <v>3.5553480614894135</v>
      </c>
      <c r="Q40" s="167">
        <v>0.94220000000000004</v>
      </c>
      <c r="R40" s="168">
        <v>-1.7</v>
      </c>
      <c r="S40" s="168">
        <v>0.96</v>
      </c>
      <c r="T40" s="167">
        <f t="shared" si="3"/>
        <v>1.5838549857939126</v>
      </c>
      <c r="U40" s="168">
        <f t="shared" si="4"/>
        <v>4.8737077178641188</v>
      </c>
      <c r="V40" s="169">
        <f t="shared" si="5"/>
        <v>0</v>
      </c>
      <c r="X40" s="135"/>
      <c r="AK40" s="135"/>
    </row>
    <row r="41" spans="4:37" ht="15.75" thickBot="1" x14ac:dyDescent="0.3">
      <c r="D41" s="130"/>
      <c r="E41" s="100"/>
      <c r="F41" s="100"/>
      <c r="G41" s="100"/>
      <c r="H41" s="100"/>
      <c r="I41" s="103"/>
      <c r="J41"/>
      <c r="K41"/>
      <c r="M41" s="165">
        <v>42850</v>
      </c>
      <c r="N41" s="111">
        <v>1.4</v>
      </c>
      <c r="O41" s="111">
        <v>34</v>
      </c>
      <c r="P41" s="166">
        <f t="shared" si="2"/>
        <v>3.5263605246161616</v>
      </c>
      <c r="Q41" s="167">
        <v>0.94220000000000004</v>
      </c>
      <c r="R41" s="168">
        <v>-1.7</v>
      </c>
      <c r="S41" s="168">
        <v>0.96</v>
      </c>
      <c r="T41" s="167">
        <f t="shared" si="3"/>
        <v>1.5576354108416137</v>
      </c>
      <c r="U41" s="168">
        <f t="shared" si="4"/>
        <v>4.7475818814904871</v>
      </c>
      <c r="V41" s="169">
        <f t="shared" si="5"/>
        <v>0</v>
      </c>
      <c r="X41" s="135"/>
      <c r="AK41" s="135"/>
    </row>
    <row r="42" spans="4:37" ht="15.75" thickBot="1" x14ac:dyDescent="0.3">
      <c r="D42" s="130"/>
      <c r="E42" s="100"/>
      <c r="F42" s="100"/>
      <c r="G42" s="100"/>
      <c r="H42" s="100"/>
      <c r="I42" s="103"/>
      <c r="J42"/>
      <c r="K42"/>
      <c r="M42" s="165">
        <v>42850</v>
      </c>
      <c r="N42" s="111">
        <v>1.2</v>
      </c>
      <c r="O42" s="111">
        <v>34</v>
      </c>
      <c r="P42" s="166">
        <f t="shared" si="2"/>
        <v>3.5263605246161616</v>
      </c>
      <c r="Q42" s="167">
        <v>0.94220000000000004</v>
      </c>
      <c r="R42" s="168">
        <v>-1.7</v>
      </c>
      <c r="S42" s="168">
        <v>0.96</v>
      </c>
      <c r="T42" s="167">
        <f t="shared" si="3"/>
        <v>1.5576354108416137</v>
      </c>
      <c r="U42" s="168">
        <f t="shared" si="4"/>
        <v>4.7475818814904871</v>
      </c>
      <c r="V42" s="169">
        <f t="shared" si="5"/>
        <v>0</v>
      </c>
      <c r="X42" s="135"/>
      <c r="AK42" s="135"/>
    </row>
    <row r="43" spans="4:37" ht="15.75" thickBot="1" x14ac:dyDescent="0.3">
      <c r="D43" s="130"/>
      <c r="E43" s="100"/>
      <c r="F43" s="100"/>
      <c r="G43" s="100"/>
      <c r="H43" s="100"/>
      <c r="I43" s="103"/>
      <c r="J43"/>
      <c r="K43"/>
      <c r="M43" s="192">
        <v>42941</v>
      </c>
      <c r="N43" s="193">
        <v>0.1</v>
      </c>
      <c r="O43" s="111">
        <v>33</v>
      </c>
      <c r="P43" s="166">
        <f t="shared" si="2"/>
        <v>3.4965075614664802</v>
      </c>
      <c r="Q43" s="167">
        <v>0.94220000000000004</v>
      </c>
      <c r="R43" s="168">
        <v>-1.7</v>
      </c>
      <c r="S43" s="168">
        <v>0.96</v>
      </c>
      <c r="T43" s="167">
        <f t="shared" si="3"/>
        <v>1.5306330474371692</v>
      </c>
      <c r="U43" s="168">
        <f t="shared" si="4"/>
        <v>4.6211012728618348</v>
      </c>
      <c r="V43" s="169">
        <f t="shared" si="5"/>
        <v>0</v>
      </c>
      <c r="X43" s="135"/>
      <c r="AK43" s="135"/>
    </row>
    <row r="44" spans="4:37" ht="15.75" thickBot="1" x14ac:dyDescent="0.3">
      <c r="D44" s="130"/>
      <c r="E44" s="100"/>
      <c r="F44" s="100"/>
      <c r="G44" s="100"/>
      <c r="H44" s="100"/>
      <c r="I44" s="103"/>
      <c r="J44"/>
      <c r="K44"/>
      <c r="M44" s="192">
        <v>42941</v>
      </c>
      <c r="N44" s="193">
        <v>0.1</v>
      </c>
      <c r="O44" s="111">
        <v>32</v>
      </c>
      <c r="P44" s="166">
        <f t="shared" si="2"/>
        <v>3.4657359027997265</v>
      </c>
      <c r="Q44" s="167">
        <v>0.94220000000000004</v>
      </c>
      <c r="R44" s="168">
        <v>-1.7</v>
      </c>
      <c r="S44" s="168">
        <v>0.96</v>
      </c>
      <c r="T44" s="167">
        <f t="shared" si="3"/>
        <v>1.5027997129131863</v>
      </c>
      <c r="U44" s="168">
        <f t="shared" si="4"/>
        <v>4.4942540941233844</v>
      </c>
      <c r="V44" s="169">
        <f t="shared" si="5"/>
        <v>0</v>
      </c>
      <c r="X44" s="135"/>
      <c r="AK44" s="135"/>
    </row>
    <row r="45" spans="4:37" ht="15.75" thickBot="1" x14ac:dyDescent="0.3">
      <c r="D45" s="130"/>
      <c r="E45" s="100"/>
      <c r="F45" s="100"/>
      <c r="G45" s="100"/>
      <c r="H45" s="100"/>
      <c r="I45" s="103"/>
      <c r="J45"/>
      <c r="K45"/>
      <c r="M45" s="192">
        <v>42941</v>
      </c>
      <c r="N45" s="193">
        <v>0.1</v>
      </c>
      <c r="O45" s="111">
        <v>31</v>
      </c>
      <c r="P45" s="166">
        <f t="shared" si="2"/>
        <v>3.4339872044851463</v>
      </c>
      <c r="Q45" s="167">
        <v>0.94220000000000004</v>
      </c>
      <c r="R45" s="168">
        <v>-1.7</v>
      </c>
      <c r="S45" s="168">
        <v>0.96</v>
      </c>
      <c r="T45" s="167">
        <f t="shared" si="3"/>
        <v>1.4740826343032685</v>
      </c>
      <c r="U45" s="168">
        <f t="shared" si="4"/>
        <v>4.3670277733342378</v>
      </c>
      <c r="V45" s="169">
        <f t="shared" si="5"/>
        <v>0</v>
      </c>
      <c r="X45" s="135"/>
      <c r="AK45" s="135"/>
    </row>
    <row r="46" spans="4:37" ht="15.75" thickBot="1" x14ac:dyDescent="0.3">
      <c r="D46" s="130"/>
      <c r="E46" s="100"/>
      <c r="F46" s="100"/>
      <c r="G46" s="100"/>
      <c r="H46" s="100"/>
      <c r="I46" s="103"/>
      <c r="J46"/>
      <c r="K46"/>
      <c r="M46" s="192">
        <v>42941</v>
      </c>
      <c r="N46" s="193">
        <v>0.1</v>
      </c>
      <c r="O46" s="111">
        <v>31</v>
      </c>
      <c r="P46" s="166">
        <f t="shared" si="2"/>
        <v>3.4339872044851463</v>
      </c>
      <c r="Q46" s="167">
        <v>0.94220000000000004</v>
      </c>
      <c r="R46" s="168">
        <v>-1.7</v>
      </c>
      <c r="S46" s="168">
        <v>0.96</v>
      </c>
      <c r="T46" s="167">
        <f t="shared" si="3"/>
        <v>1.4740826343032685</v>
      </c>
      <c r="U46" s="168">
        <f t="shared" si="4"/>
        <v>4.3670277733342378</v>
      </c>
      <c r="V46" s="169">
        <f t="shared" si="5"/>
        <v>0</v>
      </c>
      <c r="X46" s="135"/>
      <c r="AK46" s="135"/>
    </row>
    <row r="47" spans="4:37" ht="15.75" thickBot="1" x14ac:dyDescent="0.3">
      <c r="D47" s="130"/>
      <c r="E47" s="100"/>
      <c r="F47" s="100"/>
      <c r="G47" s="100"/>
      <c r="H47" s="100"/>
      <c r="I47" s="103"/>
      <c r="J47"/>
      <c r="K47"/>
      <c r="M47" s="192">
        <v>42941</v>
      </c>
      <c r="N47" s="193">
        <v>0.1</v>
      </c>
      <c r="O47" s="111">
        <v>31</v>
      </c>
      <c r="P47" s="166">
        <f t="shared" si="2"/>
        <v>3.4339872044851463</v>
      </c>
      <c r="Q47" s="167">
        <v>0.94220000000000004</v>
      </c>
      <c r="R47" s="168">
        <v>-1.7</v>
      </c>
      <c r="S47" s="168">
        <v>0.96</v>
      </c>
      <c r="T47" s="167">
        <f t="shared" si="3"/>
        <v>1.4740826343032685</v>
      </c>
      <c r="U47" s="168">
        <f t="shared" si="4"/>
        <v>4.3670277733342378</v>
      </c>
      <c r="V47" s="169">
        <f t="shared" si="5"/>
        <v>0</v>
      </c>
      <c r="X47" s="135"/>
      <c r="AK47" s="135"/>
    </row>
    <row r="48" spans="4:37" ht="15.75" thickBot="1" x14ac:dyDescent="0.3">
      <c r="D48" s="130"/>
      <c r="E48" s="100"/>
      <c r="F48" s="100"/>
      <c r="G48" s="100"/>
      <c r="H48" s="100"/>
      <c r="I48" s="103"/>
      <c r="J48"/>
      <c r="K48"/>
      <c r="M48" s="192">
        <v>42941</v>
      </c>
      <c r="N48" s="193">
        <v>0.1</v>
      </c>
      <c r="O48" s="111">
        <v>30</v>
      </c>
      <c r="P48" s="166">
        <f t="shared" si="2"/>
        <v>3.4011973816621555</v>
      </c>
      <c r="Q48" s="167">
        <v>0.94220000000000004</v>
      </c>
      <c r="R48" s="168">
        <v>-1.7</v>
      </c>
      <c r="S48" s="168">
        <v>0.96</v>
      </c>
      <c r="T48" s="167">
        <f t="shared" si="3"/>
        <v>1.4444238460819994</v>
      </c>
      <c r="U48" s="168">
        <f t="shared" si="4"/>
        <v>4.239408887002063</v>
      </c>
      <c r="V48" s="169">
        <f t="shared" si="5"/>
        <v>0</v>
      </c>
      <c r="X48" s="135"/>
      <c r="AK48" s="135"/>
    </row>
    <row r="49" spans="4:37" x14ac:dyDescent="0.25">
      <c r="D49" s="130"/>
      <c r="E49" s="100"/>
      <c r="F49" s="100"/>
      <c r="G49" s="100"/>
      <c r="H49" s="100"/>
      <c r="I49" s="103"/>
      <c r="J49"/>
      <c r="K49"/>
      <c r="M49" s="192">
        <v>42941</v>
      </c>
      <c r="N49" s="193">
        <v>0.5</v>
      </c>
      <c r="O49" s="111">
        <v>30</v>
      </c>
      <c r="P49" s="166">
        <f t="shared" si="2"/>
        <v>3.4011973816621555</v>
      </c>
      <c r="Q49" s="167">
        <v>0.94220000000000004</v>
      </c>
      <c r="R49" s="168">
        <v>-1.7</v>
      </c>
      <c r="S49" s="168">
        <v>0.96</v>
      </c>
      <c r="T49" s="167">
        <f t="shared" si="3"/>
        <v>1.4444238460819994</v>
      </c>
      <c r="U49" s="168">
        <f t="shared" si="4"/>
        <v>4.239408887002063</v>
      </c>
      <c r="V49" s="169">
        <f t="shared" si="5"/>
        <v>0</v>
      </c>
      <c r="X49" s="135"/>
      <c r="AK49" s="135"/>
    </row>
    <row r="50" spans="4:37" x14ac:dyDescent="0.25">
      <c r="D50" s="130"/>
      <c r="E50" s="100"/>
      <c r="F50" s="100"/>
      <c r="G50" s="100"/>
      <c r="H50" s="100"/>
      <c r="I50" s="103"/>
      <c r="J50"/>
      <c r="K50"/>
      <c r="X50" s="135"/>
      <c r="AK50" s="135"/>
    </row>
    <row r="51" spans="4:37" x14ac:dyDescent="0.25">
      <c r="D51" s="130"/>
      <c r="E51" s="100"/>
      <c r="F51" s="100"/>
      <c r="G51" s="100"/>
      <c r="H51" s="100"/>
      <c r="I51" s="103"/>
      <c r="J51"/>
      <c r="K51"/>
      <c r="X51" s="135"/>
      <c r="AK51" s="135"/>
    </row>
    <row r="52" spans="4:37" x14ac:dyDescent="0.25">
      <c r="D52" s="130"/>
      <c r="E52" s="100"/>
      <c r="F52" s="100"/>
      <c r="G52" s="100"/>
      <c r="H52" s="100"/>
      <c r="I52" s="103"/>
      <c r="J52"/>
      <c r="K52"/>
      <c r="X52" s="135"/>
      <c r="AK52" s="135"/>
    </row>
    <row r="53" spans="4:37" x14ac:dyDescent="0.25">
      <c r="D53" s="130"/>
      <c r="E53" s="100"/>
      <c r="F53" s="100"/>
      <c r="G53" s="100"/>
      <c r="H53" s="100"/>
      <c r="I53" s="103"/>
      <c r="J53"/>
      <c r="K53"/>
      <c r="X53" s="135"/>
      <c r="AK53" s="135"/>
    </row>
    <row r="54" spans="4:37" x14ac:dyDescent="0.25">
      <c r="D54" s="130"/>
      <c r="E54" s="100"/>
      <c r="F54" s="100"/>
      <c r="G54" s="100"/>
      <c r="H54" s="100"/>
      <c r="I54" s="103"/>
      <c r="J54"/>
      <c r="K54"/>
      <c r="X54" s="135"/>
      <c r="AK54" s="135"/>
    </row>
    <row r="55" spans="4:37" x14ac:dyDescent="0.25">
      <c r="D55" s="130"/>
      <c r="E55" s="100"/>
      <c r="F55" s="100"/>
      <c r="G55" s="100"/>
      <c r="H55" s="100"/>
      <c r="I55" s="103"/>
      <c r="J55"/>
      <c r="K55"/>
      <c r="X55" s="135"/>
      <c r="AK55" s="135"/>
    </row>
    <row r="56" spans="4:37" x14ac:dyDescent="0.25">
      <c r="D56" s="130"/>
      <c r="E56" s="100"/>
      <c r="F56" s="100"/>
      <c r="G56" s="100"/>
      <c r="H56" s="100"/>
      <c r="I56" s="103"/>
      <c r="J56"/>
      <c r="K56"/>
      <c r="X56" s="135"/>
      <c r="AK56" s="135"/>
    </row>
    <row r="57" spans="4:37" x14ac:dyDescent="0.25">
      <c r="D57" s="130"/>
      <c r="E57" s="100"/>
      <c r="F57" s="100"/>
      <c r="G57" s="100"/>
      <c r="H57" s="100"/>
      <c r="I57" s="103"/>
      <c r="J57"/>
      <c r="K57"/>
      <c r="X57" s="135"/>
      <c r="AK57" s="135"/>
    </row>
    <row r="58" spans="4:37" x14ac:dyDescent="0.25">
      <c r="D58" s="130"/>
      <c r="E58" s="100"/>
      <c r="F58" s="100"/>
      <c r="G58" s="100"/>
      <c r="H58" s="100"/>
      <c r="I58" s="103"/>
      <c r="J58"/>
      <c r="K58"/>
      <c r="X58" s="135"/>
      <c r="AK58" s="135"/>
    </row>
    <row r="59" spans="4:37" x14ac:dyDescent="0.25">
      <c r="D59" s="130"/>
      <c r="E59" s="100"/>
      <c r="F59" s="100"/>
      <c r="G59" s="100"/>
      <c r="H59" s="100"/>
      <c r="I59" s="103"/>
      <c r="J59"/>
      <c r="K59"/>
      <c r="X59" s="135"/>
      <c r="AK59" s="135"/>
    </row>
    <row r="60" spans="4:37" x14ac:dyDescent="0.25">
      <c r="D60" s="130"/>
      <c r="E60" s="100"/>
      <c r="F60" s="100"/>
      <c r="G60" s="100"/>
      <c r="H60" s="100"/>
      <c r="I60" s="103"/>
      <c r="J60"/>
      <c r="K60"/>
      <c r="X60" s="135"/>
      <c r="AK60" s="135"/>
    </row>
    <row r="61" spans="4:37" x14ac:dyDescent="0.25">
      <c r="D61" s="130"/>
      <c r="E61" s="100"/>
      <c r="F61" s="100"/>
      <c r="G61" s="100"/>
      <c r="H61" s="100"/>
      <c r="I61" s="103"/>
      <c r="J61"/>
      <c r="K61"/>
      <c r="X61" s="135"/>
      <c r="AK61" s="135"/>
    </row>
    <row r="62" spans="4:37" x14ac:dyDescent="0.25">
      <c r="D62" s="130"/>
      <c r="E62" s="100"/>
      <c r="F62" s="100"/>
      <c r="G62" s="100"/>
      <c r="H62" s="100"/>
      <c r="I62" s="103"/>
      <c r="J62"/>
      <c r="K62"/>
      <c r="X62" s="135"/>
      <c r="AK62" s="135"/>
    </row>
    <row r="63" spans="4:37" x14ac:dyDescent="0.25">
      <c r="D63" s="130"/>
      <c r="E63" s="100"/>
      <c r="F63" s="100"/>
      <c r="G63" s="100"/>
      <c r="H63" s="100"/>
      <c r="I63" s="103"/>
      <c r="J63"/>
      <c r="K63"/>
      <c r="X63" s="135"/>
      <c r="AK63" s="135"/>
    </row>
    <row r="64" spans="4:37" x14ac:dyDescent="0.25">
      <c r="D64" s="130"/>
      <c r="E64" s="100"/>
      <c r="F64" s="100"/>
      <c r="G64" s="100"/>
      <c r="H64" s="100"/>
      <c r="I64" s="103"/>
      <c r="J64"/>
      <c r="K64"/>
      <c r="X64" s="135"/>
      <c r="AK64" s="135"/>
    </row>
    <row r="65" spans="4:37" x14ac:dyDescent="0.25">
      <c r="D65" s="130"/>
      <c r="E65" s="100"/>
      <c r="F65" s="100"/>
      <c r="G65" s="100"/>
      <c r="H65" s="100"/>
      <c r="I65" s="103"/>
      <c r="J65"/>
      <c r="K65"/>
      <c r="X65" s="135"/>
      <c r="AK65" s="135"/>
    </row>
    <row r="66" spans="4:37" x14ac:dyDescent="0.25">
      <c r="D66" s="130"/>
      <c r="E66" s="100"/>
      <c r="F66" s="100"/>
      <c r="G66" s="100"/>
      <c r="H66" s="100"/>
      <c r="I66" s="103"/>
      <c r="J66"/>
      <c r="K66"/>
      <c r="X66" s="135"/>
      <c r="AK66" s="135"/>
    </row>
    <row r="67" spans="4:37" x14ac:dyDescent="0.25">
      <c r="D67" s="130"/>
      <c r="E67" s="100"/>
      <c r="F67" s="100"/>
      <c r="G67" s="100"/>
      <c r="H67" s="100"/>
      <c r="I67" s="103"/>
      <c r="J67"/>
      <c r="K67"/>
      <c r="X67" s="135"/>
      <c r="AK67" s="135"/>
    </row>
    <row r="68" spans="4:37" x14ac:dyDescent="0.25">
      <c r="D68" s="130"/>
      <c r="E68" s="100"/>
      <c r="F68" s="100"/>
      <c r="G68" s="100"/>
      <c r="H68" s="100"/>
      <c r="I68" s="103"/>
      <c r="J68"/>
      <c r="K68"/>
      <c r="X68" s="135"/>
      <c r="AK68" s="135"/>
    </row>
    <row r="69" spans="4:37" x14ac:dyDescent="0.25">
      <c r="D69" s="130"/>
      <c r="E69" s="100"/>
      <c r="F69" s="100"/>
      <c r="G69" s="100"/>
      <c r="H69" s="100"/>
      <c r="I69" s="103"/>
      <c r="J69"/>
      <c r="K69"/>
      <c r="X69" s="135"/>
      <c r="AK69" s="135"/>
    </row>
    <row r="70" spans="4:37" x14ac:dyDescent="0.25">
      <c r="D70" s="130"/>
      <c r="E70" s="100"/>
      <c r="F70" s="100"/>
      <c r="G70" s="100"/>
      <c r="H70" s="100"/>
      <c r="I70" s="103"/>
      <c r="J70"/>
      <c r="K70"/>
      <c r="X70" s="135"/>
      <c r="AK70" s="135"/>
    </row>
    <row r="71" spans="4:37" x14ac:dyDescent="0.25">
      <c r="D71" s="130"/>
      <c r="E71" s="100"/>
      <c r="F71" s="100"/>
      <c r="G71" s="100"/>
      <c r="H71" s="100"/>
      <c r="I71" s="103"/>
      <c r="J71"/>
      <c r="K71"/>
      <c r="X71" s="135"/>
      <c r="AK71" s="135"/>
    </row>
    <row r="72" spans="4:37" x14ac:dyDescent="0.25">
      <c r="D72" s="130"/>
      <c r="E72" s="100"/>
      <c r="F72" s="100"/>
      <c r="G72" s="100"/>
      <c r="H72" s="100"/>
      <c r="I72" s="103"/>
      <c r="J72"/>
      <c r="K72"/>
      <c r="X72" s="135"/>
      <c r="AK72" s="135"/>
    </row>
    <row r="73" spans="4:37" x14ac:dyDescent="0.25">
      <c r="D73" s="130"/>
      <c r="E73" s="100"/>
      <c r="F73" s="100"/>
      <c r="G73" s="100"/>
      <c r="H73" s="100"/>
      <c r="I73" s="103"/>
      <c r="J73"/>
      <c r="K73"/>
      <c r="X73" s="135"/>
      <c r="AK73" s="135"/>
    </row>
    <row r="74" spans="4:37" x14ac:dyDescent="0.25">
      <c r="D74" s="130"/>
      <c r="E74" s="100"/>
      <c r="F74" s="100"/>
      <c r="G74" s="100"/>
      <c r="H74" s="100"/>
      <c r="I74" s="103"/>
      <c r="J74"/>
      <c r="K74"/>
      <c r="X74" s="135"/>
      <c r="AK74" s="135"/>
    </row>
    <row r="75" spans="4:37" x14ac:dyDescent="0.25">
      <c r="D75" s="130"/>
      <c r="E75" s="100"/>
      <c r="F75" s="100"/>
      <c r="G75" s="100"/>
      <c r="H75" s="100"/>
      <c r="I75" s="103"/>
      <c r="J75"/>
      <c r="K75"/>
      <c r="X75" s="135"/>
      <c r="AK75" s="135"/>
    </row>
    <row r="76" spans="4:37" x14ac:dyDescent="0.25">
      <c r="D76" s="130"/>
      <c r="E76" s="100"/>
      <c r="F76" s="100"/>
      <c r="G76" s="100"/>
      <c r="H76" s="100"/>
      <c r="I76" s="103"/>
      <c r="J76"/>
      <c r="K76"/>
      <c r="X76" s="135"/>
      <c r="AK76" s="135"/>
    </row>
    <row r="77" spans="4:37" x14ac:dyDescent="0.25">
      <c r="D77" s="130"/>
      <c r="E77" s="100"/>
      <c r="F77" s="100"/>
      <c r="G77" s="100"/>
      <c r="H77" s="100"/>
      <c r="I77" s="103"/>
      <c r="J77"/>
      <c r="K77"/>
      <c r="X77" s="135"/>
      <c r="AK77" s="135"/>
    </row>
    <row r="78" spans="4:37" x14ac:dyDescent="0.25">
      <c r="D78" s="130"/>
      <c r="E78" s="100"/>
      <c r="F78" s="100"/>
      <c r="G78" s="100"/>
      <c r="H78" s="100"/>
      <c r="I78" s="103"/>
      <c r="J78"/>
      <c r="K78"/>
      <c r="X78" s="135"/>
      <c r="AK78" s="135"/>
    </row>
    <row r="79" spans="4:37" x14ac:dyDescent="0.25">
      <c r="D79" s="130"/>
      <c r="E79" s="100"/>
      <c r="F79" s="100"/>
      <c r="G79" s="100"/>
      <c r="H79" s="100"/>
      <c r="I79" s="103"/>
      <c r="J79"/>
      <c r="K79"/>
      <c r="X79" s="135"/>
      <c r="AK79" s="135"/>
    </row>
    <row r="80" spans="4:37" x14ac:dyDescent="0.25">
      <c r="D80" s="130"/>
      <c r="E80" s="100"/>
      <c r="F80" s="100"/>
      <c r="G80" s="100"/>
      <c r="H80" s="100"/>
      <c r="I80" s="103"/>
      <c r="J80"/>
      <c r="K80"/>
      <c r="X80" s="135"/>
      <c r="AK80" s="135"/>
    </row>
    <row r="81" spans="4:37" x14ac:dyDescent="0.25">
      <c r="D81" s="130"/>
      <c r="E81" s="100"/>
      <c r="F81" s="100"/>
      <c r="G81" s="100"/>
      <c r="H81" s="100"/>
      <c r="I81" s="103"/>
      <c r="J81"/>
      <c r="K81"/>
      <c r="X81" s="135"/>
      <c r="AK81" s="135"/>
    </row>
    <row r="82" spans="4:37" x14ac:dyDescent="0.25">
      <c r="D82" s="130"/>
      <c r="E82" s="100"/>
      <c r="F82" s="100"/>
      <c r="G82" s="100"/>
      <c r="H82" s="100"/>
      <c r="I82" s="103"/>
      <c r="J82"/>
      <c r="K82"/>
      <c r="X82" s="135"/>
      <c r="AK82" s="135"/>
    </row>
    <row r="83" spans="4:37" x14ac:dyDescent="0.25">
      <c r="D83" s="130"/>
      <c r="E83" s="100"/>
      <c r="F83" s="100"/>
      <c r="G83" s="100"/>
      <c r="H83" s="100"/>
      <c r="I83" s="103"/>
      <c r="J83"/>
      <c r="K83"/>
      <c r="X83" s="135"/>
      <c r="AK83" s="135"/>
    </row>
    <row r="84" spans="4:37" x14ac:dyDescent="0.25">
      <c r="D84" s="130"/>
      <c r="E84" s="100"/>
      <c r="F84" s="100"/>
      <c r="G84" s="100"/>
      <c r="H84" s="100"/>
      <c r="I84" s="103"/>
      <c r="J84"/>
      <c r="K84"/>
      <c r="X84" s="135"/>
      <c r="AK84" s="135"/>
    </row>
    <row r="85" spans="4:37" x14ac:dyDescent="0.25">
      <c r="D85" s="130"/>
      <c r="E85" s="100"/>
      <c r="F85" s="100"/>
      <c r="G85" s="100"/>
      <c r="H85" s="100"/>
      <c r="I85" s="103"/>
      <c r="J85"/>
      <c r="K85"/>
      <c r="X85" s="135"/>
      <c r="AK85" s="135"/>
    </row>
    <row r="86" spans="4:37" x14ac:dyDescent="0.25">
      <c r="D86" s="130"/>
      <c r="E86" s="100"/>
      <c r="F86" s="100"/>
      <c r="G86" s="100"/>
      <c r="H86" s="100"/>
      <c r="I86" s="103"/>
      <c r="J86"/>
      <c r="K86"/>
      <c r="X86" s="135"/>
      <c r="AK86" s="135"/>
    </row>
    <row r="87" spans="4:37" x14ac:dyDescent="0.25">
      <c r="D87" s="130"/>
      <c r="E87" s="100"/>
      <c r="F87" s="100"/>
      <c r="G87" s="100"/>
      <c r="H87" s="100"/>
      <c r="I87" s="103"/>
      <c r="J87"/>
      <c r="K87"/>
      <c r="X87" s="135"/>
      <c r="AK87" s="135"/>
    </row>
    <row r="88" spans="4:37" x14ac:dyDescent="0.25">
      <c r="D88" s="130"/>
      <c r="E88" s="100"/>
      <c r="F88" s="100"/>
      <c r="G88" s="100"/>
      <c r="H88" s="100"/>
      <c r="I88" s="103"/>
      <c r="J88"/>
      <c r="K88"/>
      <c r="X88" s="135"/>
      <c r="AK88" s="135"/>
    </row>
    <row r="89" spans="4:37" x14ac:dyDescent="0.25">
      <c r="D89" s="130"/>
      <c r="E89" s="100"/>
      <c r="F89" s="100"/>
      <c r="G89" s="100"/>
      <c r="H89" s="100"/>
      <c r="I89" s="103"/>
      <c r="J89"/>
      <c r="K89"/>
      <c r="X89" s="135"/>
      <c r="AK89" s="135"/>
    </row>
    <row r="90" spans="4:37" x14ac:dyDescent="0.25">
      <c r="D90" s="130"/>
      <c r="E90" s="100"/>
      <c r="F90" s="100"/>
      <c r="G90" s="100"/>
      <c r="H90" s="100"/>
      <c r="I90" s="103"/>
      <c r="J90"/>
      <c r="K90"/>
      <c r="X90" s="135"/>
      <c r="AK90" s="135"/>
    </row>
    <row r="91" spans="4:37" x14ac:dyDescent="0.25">
      <c r="D91" s="130"/>
      <c r="E91" s="100"/>
      <c r="F91" s="100"/>
      <c r="G91" s="100"/>
      <c r="H91" s="100"/>
      <c r="I91" s="103"/>
      <c r="J91"/>
      <c r="K91"/>
      <c r="X91" s="135"/>
      <c r="AK91" s="135"/>
    </row>
    <row r="92" spans="4:37" x14ac:dyDescent="0.25">
      <c r="D92" s="130"/>
      <c r="E92" s="100"/>
      <c r="F92" s="100"/>
      <c r="G92" s="100"/>
      <c r="H92" s="100"/>
      <c r="I92" s="103"/>
      <c r="J92"/>
      <c r="K92"/>
      <c r="X92" s="135"/>
      <c r="AK92" s="135"/>
    </row>
    <row r="93" spans="4:37" x14ac:dyDescent="0.25">
      <c r="D93" s="130"/>
      <c r="E93" s="100"/>
      <c r="F93" s="100"/>
      <c r="G93" s="100"/>
      <c r="H93" s="100"/>
      <c r="I93" s="103"/>
      <c r="J93"/>
      <c r="K93"/>
      <c r="X93" s="135"/>
      <c r="AK93" s="135"/>
    </row>
    <row r="94" spans="4:37" x14ac:dyDescent="0.25">
      <c r="D94" s="130"/>
      <c r="E94" s="100"/>
      <c r="F94" s="100"/>
      <c r="G94" s="100"/>
      <c r="H94" s="100"/>
      <c r="I94" s="103"/>
      <c r="J94"/>
      <c r="K94"/>
      <c r="X94" s="135"/>
      <c r="AK94" s="135"/>
    </row>
    <row r="95" spans="4:37" x14ac:dyDescent="0.25">
      <c r="D95" s="130"/>
      <c r="E95" s="100"/>
      <c r="F95" s="100"/>
      <c r="G95" s="100"/>
      <c r="H95" s="100"/>
      <c r="I95" s="103"/>
      <c r="J95"/>
      <c r="K95"/>
      <c r="X95" s="135"/>
      <c r="AK95" s="135"/>
    </row>
    <row r="96" spans="4:37" x14ac:dyDescent="0.25">
      <c r="D96" s="130"/>
      <c r="E96" s="100"/>
      <c r="F96" s="100"/>
      <c r="G96" s="100"/>
      <c r="H96" s="100"/>
      <c r="I96" s="103"/>
      <c r="J96"/>
      <c r="K96"/>
      <c r="X96" s="135"/>
      <c r="AK96" s="135"/>
    </row>
    <row r="97" spans="4:37" x14ac:dyDescent="0.25">
      <c r="D97" s="130"/>
      <c r="E97" s="100"/>
      <c r="F97" s="100"/>
      <c r="G97" s="100"/>
      <c r="H97" s="100"/>
      <c r="I97" s="103"/>
      <c r="J97"/>
      <c r="K97"/>
      <c r="X97" s="135"/>
      <c r="AK97" s="135"/>
    </row>
    <row r="98" spans="4:37" x14ac:dyDescent="0.25">
      <c r="D98" s="130"/>
      <c r="E98" s="100"/>
      <c r="F98" s="100"/>
      <c r="G98" s="100"/>
      <c r="H98" s="100"/>
      <c r="I98" s="103"/>
      <c r="J98"/>
      <c r="K98"/>
      <c r="X98" s="135"/>
      <c r="AK98" s="135"/>
    </row>
    <row r="99" spans="4:37" x14ac:dyDescent="0.25">
      <c r="D99" s="130"/>
      <c r="E99" s="100"/>
      <c r="F99" s="100"/>
      <c r="G99" s="100"/>
      <c r="H99" s="100"/>
      <c r="I99" s="103"/>
      <c r="J99"/>
      <c r="K99"/>
      <c r="X99" s="135"/>
      <c r="AK99" s="135"/>
    </row>
    <row r="100" spans="4:37" x14ac:dyDescent="0.25">
      <c r="D100" s="130"/>
      <c r="E100" s="100"/>
      <c r="F100" s="100"/>
      <c r="G100" s="100"/>
      <c r="H100" s="100"/>
      <c r="I100" s="103"/>
      <c r="J100"/>
      <c r="K100"/>
      <c r="X100" s="135"/>
      <c r="AK100" s="135"/>
    </row>
    <row r="101" spans="4:37" x14ac:dyDescent="0.25">
      <c r="D101" s="130"/>
      <c r="E101" s="100"/>
      <c r="F101" s="100"/>
      <c r="G101" s="100"/>
      <c r="H101" s="100"/>
      <c r="I101" s="103"/>
      <c r="J101"/>
      <c r="K101"/>
      <c r="X101" s="135"/>
      <c r="AK101" s="135"/>
    </row>
    <row r="102" spans="4:37" x14ac:dyDescent="0.25">
      <c r="D102" s="130"/>
      <c r="E102" s="100"/>
      <c r="F102" s="100"/>
      <c r="G102" s="100"/>
      <c r="H102" s="100"/>
      <c r="I102" s="103"/>
      <c r="J102"/>
      <c r="K102"/>
      <c r="X102" s="135"/>
      <c r="AK102" s="135"/>
    </row>
    <row r="103" spans="4:37" x14ac:dyDescent="0.25">
      <c r="D103" s="130"/>
      <c r="E103" s="100"/>
      <c r="F103" s="100"/>
      <c r="G103" s="100"/>
      <c r="H103" s="100"/>
      <c r="I103" s="103"/>
      <c r="J103"/>
      <c r="K103"/>
      <c r="X103" s="135"/>
      <c r="AK103" s="135"/>
    </row>
    <row r="104" spans="4:37" x14ac:dyDescent="0.25">
      <c r="D104" s="130"/>
      <c r="E104" s="100"/>
      <c r="F104" s="100"/>
      <c r="G104" s="100"/>
      <c r="H104" s="100"/>
      <c r="I104" s="103"/>
      <c r="J104"/>
      <c r="K104"/>
      <c r="X104" s="135"/>
      <c r="AK104" s="135"/>
    </row>
    <row r="105" spans="4:37" x14ac:dyDescent="0.25">
      <c r="D105" s="130"/>
      <c r="E105" s="100"/>
      <c r="F105" s="100"/>
      <c r="G105" s="100"/>
      <c r="H105" s="100"/>
      <c r="I105" s="103"/>
      <c r="J105"/>
      <c r="K105"/>
      <c r="X105" s="135"/>
      <c r="AK105" s="135"/>
    </row>
    <row r="106" spans="4:37" x14ac:dyDescent="0.25">
      <c r="D106" s="130"/>
      <c r="E106" s="100"/>
      <c r="F106" s="100"/>
      <c r="G106" s="100"/>
      <c r="H106" s="100"/>
      <c r="I106" s="103"/>
      <c r="J106"/>
      <c r="K106"/>
      <c r="X106" s="135"/>
      <c r="AK106" s="135"/>
    </row>
    <row r="107" spans="4:37" x14ac:dyDescent="0.25">
      <c r="D107" s="130"/>
      <c r="E107" s="100"/>
      <c r="F107" s="100"/>
      <c r="G107" s="100"/>
      <c r="H107" s="100"/>
      <c r="I107" s="103"/>
      <c r="J107"/>
      <c r="K107"/>
      <c r="X107" s="135"/>
      <c r="AK107" s="135"/>
    </row>
    <row r="108" spans="4:37" x14ac:dyDescent="0.25">
      <c r="D108" s="130"/>
      <c r="E108" s="100"/>
      <c r="F108" s="100"/>
      <c r="G108" s="100"/>
      <c r="H108" s="100"/>
      <c r="I108" s="103"/>
      <c r="J108"/>
      <c r="K108"/>
      <c r="X108" s="135"/>
      <c r="AK108" s="135"/>
    </row>
    <row r="109" spans="4:37" x14ac:dyDescent="0.25">
      <c r="D109" s="130"/>
      <c r="E109" s="100"/>
      <c r="F109" s="100"/>
      <c r="G109" s="100"/>
      <c r="H109" s="100"/>
      <c r="I109" s="103"/>
      <c r="J109"/>
      <c r="K109"/>
      <c r="X109" s="135"/>
      <c r="AK109" s="135"/>
    </row>
    <row r="110" spans="4:37" x14ac:dyDescent="0.25">
      <c r="D110" s="130"/>
      <c r="E110" s="100"/>
      <c r="F110" s="100"/>
      <c r="G110" s="100"/>
      <c r="H110" s="100"/>
      <c r="I110" s="103"/>
      <c r="J110"/>
      <c r="K110"/>
      <c r="X110" s="135"/>
      <c r="AK110" s="135"/>
    </row>
    <row r="111" spans="4:37" x14ac:dyDescent="0.25">
      <c r="D111" s="130"/>
      <c r="E111" s="100"/>
      <c r="F111" s="100"/>
      <c r="G111" s="100"/>
      <c r="H111" s="100"/>
      <c r="I111" s="103"/>
      <c r="J111"/>
      <c r="K111"/>
      <c r="X111" s="135"/>
      <c r="AK111" s="135"/>
    </row>
    <row r="112" spans="4:37" x14ac:dyDescent="0.25">
      <c r="D112" s="130"/>
      <c r="E112" s="100"/>
      <c r="F112" s="100"/>
      <c r="G112" s="100"/>
      <c r="H112" s="100"/>
      <c r="I112" s="103"/>
      <c r="J112"/>
      <c r="K112"/>
      <c r="X112" s="135"/>
      <c r="AK112" s="135"/>
    </row>
    <row r="113" spans="4:37" x14ac:dyDescent="0.25">
      <c r="D113" s="130"/>
      <c r="E113" s="100"/>
      <c r="F113" s="100"/>
      <c r="G113" s="100"/>
      <c r="H113" s="100"/>
      <c r="I113" s="103"/>
      <c r="J113"/>
      <c r="K113"/>
      <c r="X113" s="135"/>
      <c r="AK113" s="135"/>
    </row>
    <row r="114" spans="4:37" x14ac:dyDescent="0.25">
      <c r="D114" s="130"/>
      <c r="E114" s="100"/>
      <c r="F114" s="100"/>
      <c r="G114" s="100"/>
      <c r="H114" s="100"/>
      <c r="I114" s="103"/>
      <c r="J114"/>
      <c r="K114"/>
      <c r="X114" s="135"/>
      <c r="AK114" s="135"/>
    </row>
    <row r="115" spans="4:37" x14ac:dyDescent="0.25">
      <c r="D115" s="130"/>
      <c r="E115" s="100"/>
      <c r="F115" s="100"/>
      <c r="G115" s="100"/>
      <c r="H115" s="100"/>
      <c r="I115" s="103"/>
      <c r="J115"/>
      <c r="K115"/>
      <c r="X115" s="135"/>
      <c r="AK115" s="135"/>
    </row>
    <row r="116" spans="4:37" x14ac:dyDescent="0.25">
      <c r="D116" s="130"/>
      <c r="E116" s="100"/>
      <c r="F116" s="100"/>
      <c r="G116" s="100"/>
      <c r="H116" s="100"/>
      <c r="I116" s="103"/>
      <c r="J116"/>
      <c r="K116"/>
      <c r="X116" s="135"/>
      <c r="AK116" s="135"/>
    </row>
    <row r="117" spans="4:37" x14ac:dyDescent="0.25">
      <c r="D117" s="130"/>
      <c r="E117" s="100"/>
      <c r="F117" s="100"/>
      <c r="G117" s="100"/>
      <c r="H117" s="100"/>
      <c r="I117" s="103"/>
      <c r="J117"/>
      <c r="K117"/>
      <c r="X117" s="135"/>
      <c r="AK117" s="135"/>
    </row>
    <row r="118" spans="4:37" x14ac:dyDescent="0.25">
      <c r="D118" s="130"/>
      <c r="E118" s="100"/>
      <c r="F118" s="100"/>
      <c r="G118" s="100"/>
      <c r="H118" s="100"/>
      <c r="I118" s="103"/>
      <c r="J118"/>
      <c r="K118"/>
      <c r="X118" s="135"/>
      <c r="AK118" s="135"/>
    </row>
    <row r="119" spans="4:37" x14ac:dyDescent="0.25">
      <c r="D119" s="130"/>
      <c r="E119" s="100"/>
      <c r="F119" s="100"/>
      <c r="G119" s="100"/>
      <c r="H119" s="100"/>
      <c r="I119" s="103"/>
      <c r="J119"/>
      <c r="K119"/>
      <c r="X119" s="135"/>
      <c r="AK119" s="135"/>
    </row>
    <row r="120" spans="4:37" x14ac:dyDescent="0.25">
      <c r="D120" s="130"/>
      <c r="E120" s="100"/>
      <c r="F120" s="100"/>
      <c r="G120" s="100"/>
      <c r="H120" s="100"/>
      <c r="I120" s="103"/>
      <c r="J120"/>
      <c r="K120"/>
      <c r="X120" s="135"/>
      <c r="AK120" s="135"/>
    </row>
    <row r="121" spans="4:37" x14ac:dyDescent="0.25">
      <c r="D121" s="130"/>
      <c r="E121" s="100"/>
      <c r="F121" s="100"/>
      <c r="G121" s="100"/>
      <c r="H121" s="100"/>
      <c r="I121" s="103"/>
      <c r="J121"/>
      <c r="K121"/>
      <c r="X121" s="135"/>
      <c r="AK121" s="135"/>
    </row>
    <row r="122" spans="4:37" x14ac:dyDescent="0.25">
      <c r="D122" s="130"/>
      <c r="E122" s="100"/>
      <c r="F122" s="100"/>
      <c r="G122" s="100"/>
      <c r="H122" s="100"/>
      <c r="I122" s="103"/>
      <c r="J122"/>
      <c r="K122"/>
      <c r="X122" s="135"/>
      <c r="AK122" s="135"/>
    </row>
    <row r="123" spans="4:37" x14ac:dyDescent="0.25">
      <c r="D123" s="130"/>
      <c r="E123" s="100"/>
      <c r="F123" s="100"/>
      <c r="G123" s="100"/>
      <c r="H123" s="100"/>
      <c r="I123" s="103"/>
      <c r="J123"/>
      <c r="K123"/>
      <c r="X123" s="135"/>
      <c r="AK123" s="135"/>
    </row>
    <row r="124" spans="4:37" x14ac:dyDescent="0.25">
      <c r="D124" s="130"/>
      <c r="E124" s="100"/>
      <c r="F124" s="100"/>
      <c r="G124" s="100"/>
      <c r="H124" s="100"/>
      <c r="I124" s="103"/>
      <c r="J124"/>
      <c r="K124"/>
      <c r="X124" s="135"/>
      <c r="AK124" s="135"/>
    </row>
    <row r="125" spans="4:37" x14ac:dyDescent="0.25">
      <c r="D125" s="130"/>
      <c r="E125" s="100"/>
      <c r="F125" s="100"/>
      <c r="G125" s="100"/>
      <c r="H125" s="100"/>
      <c r="I125" s="103"/>
      <c r="J125"/>
      <c r="K125"/>
      <c r="X125" s="135"/>
      <c r="AK125" s="135"/>
    </row>
    <row r="126" spans="4:37" x14ac:dyDescent="0.25">
      <c r="D126" s="130"/>
      <c r="E126" s="100"/>
      <c r="F126" s="100"/>
      <c r="G126" s="100"/>
      <c r="H126" s="100"/>
      <c r="I126" s="103"/>
      <c r="J126"/>
      <c r="K126"/>
      <c r="X126" s="135"/>
      <c r="AK126" s="135"/>
    </row>
    <row r="127" spans="4:37" x14ac:dyDescent="0.25">
      <c r="D127" s="130"/>
      <c r="E127" s="100"/>
      <c r="F127" s="100"/>
      <c r="G127" s="100"/>
      <c r="H127" s="100"/>
      <c r="I127" s="103"/>
      <c r="J127"/>
      <c r="K127"/>
      <c r="X127" s="135"/>
      <c r="AK127" s="135"/>
    </row>
    <row r="128" spans="4:37" x14ac:dyDescent="0.25">
      <c r="D128" s="130"/>
      <c r="E128" s="100"/>
      <c r="F128" s="100"/>
      <c r="G128" s="100"/>
      <c r="H128" s="100"/>
      <c r="I128" s="103"/>
      <c r="J128"/>
      <c r="K128"/>
      <c r="X128" s="135"/>
      <c r="AK128" s="135"/>
    </row>
    <row r="129" spans="4:37" x14ac:dyDescent="0.25">
      <c r="D129" s="130"/>
      <c r="E129" s="100"/>
      <c r="F129" s="100"/>
      <c r="G129" s="100"/>
      <c r="H129" s="100"/>
      <c r="I129" s="103"/>
      <c r="J129"/>
      <c r="K129"/>
      <c r="X129" s="135"/>
      <c r="AK129" s="135"/>
    </row>
    <row r="130" spans="4:37" x14ac:dyDescent="0.25">
      <c r="D130" s="130"/>
      <c r="E130" s="100"/>
      <c r="F130" s="100"/>
      <c r="G130" s="100"/>
      <c r="H130" s="100"/>
      <c r="I130" s="103"/>
      <c r="J130"/>
      <c r="K130"/>
      <c r="X130" s="135"/>
      <c r="AK130" s="135"/>
    </row>
    <row r="131" spans="4:37" x14ac:dyDescent="0.25">
      <c r="D131" s="130"/>
      <c r="E131" s="100"/>
      <c r="F131" s="100"/>
      <c r="G131" s="100"/>
      <c r="H131" s="100"/>
      <c r="I131" s="103"/>
      <c r="J131"/>
      <c r="K131"/>
      <c r="X131" s="135"/>
      <c r="AK131" s="135"/>
    </row>
    <row r="132" spans="4:37" x14ac:dyDescent="0.25">
      <c r="D132" s="130"/>
      <c r="E132" s="100"/>
      <c r="F132" s="100"/>
      <c r="G132" s="100"/>
      <c r="H132" s="100"/>
      <c r="I132" s="103"/>
      <c r="J132"/>
      <c r="K132"/>
      <c r="X132" s="135"/>
      <c r="AK132" s="135"/>
    </row>
    <row r="133" spans="4:37" x14ac:dyDescent="0.25">
      <c r="D133" s="130"/>
      <c r="E133" s="100"/>
      <c r="F133" s="100"/>
      <c r="G133" s="100"/>
      <c r="H133" s="100"/>
      <c r="I133" s="103"/>
      <c r="J133"/>
      <c r="K133"/>
      <c r="X133" s="135"/>
      <c r="AK133" s="135"/>
    </row>
    <row r="134" spans="4:37" x14ac:dyDescent="0.25">
      <c r="D134" s="130"/>
      <c r="E134" s="100"/>
      <c r="F134" s="100"/>
      <c r="G134" s="100"/>
      <c r="H134" s="100"/>
      <c r="I134" s="103"/>
      <c r="J134"/>
      <c r="K134"/>
      <c r="X134" s="135"/>
      <c r="AK134" s="135"/>
    </row>
    <row r="135" spans="4:37" x14ac:dyDescent="0.25">
      <c r="D135" s="130"/>
      <c r="E135" s="100"/>
      <c r="F135" s="100"/>
      <c r="G135" s="100"/>
      <c r="H135" s="100"/>
      <c r="I135" s="103"/>
      <c r="J135"/>
      <c r="K135"/>
      <c r="X135" s="135"/>
      <c r="AK135" s="135"/>
    </row>
    <row r="136" spans="4:37" x14ac:dyDescent="0.25">
      <c r="D136" s="130"/>
      <c r="E136" s="100"/>
      <c r="F136" s="100"/>
      <c r="G136" s="100"/>
      <c r="H136" s="100"/>
      <c r="I136" s="103"/>
      <c r="J136"/>
      <c r="K136"/>
      <c r="X136" s="135"/>
      <c r="AK136" s="135"/>
    </row>
    <row r="137" spans="4:37" x14ac:dyDescent="0.25">
      <c r="D137" s="130"/>
      <c r="E137" s="100"/>
      <c r="F137" s="100"/>
      <c r="G137" s="100"/>
      <c r="H137" s="100"/>
      <c r="I137" s="103"/>
      <c r="J137"/>
      <c r="K137"/>
      <c r="X137" s="135"/>
      <c r="AK137" s="135"/>
    </row>
    <row r="138" spans="4:37" x14ac:dyDescent="0.25">
      <c r="D138" s="130"/>
      <c r="E138" s="100"/>
      <c r="F138" s="100"/>
      <c r="G138" s="100"/>
      <c r="H138" s="100"/>
      <c r="I138" s="103"/>
      <c r="J138"/>
      <c r="K138"/>
      <c r="X138" s="135"/>
      <c r="AK138" s="135"/>
    </row>
    <row r="139" spans="4:37" x14ac:dyDescent="0.25">
      <c r="D139" s="130"/>
      <c r="E139" s="100"/>
      <c r="F139" s="100"/>
      <c r="G139" s="100"/>
      <c r="H139" s="100"/>
      <c r="I139" s="103"/>
      <c r="J139"/>
      <c r="K139"/>
      <c r="X139" s="135"/>
      <c r="AK139" s="135"/>
    </row>
    <row r="140" spans="4:37" x14ac:dyDescent="0.25">
      <c r="D140" s="130"/>
      <c r="E140" s="100"/>
      <c r="F140" s="100"/>
      <c r="G140" s="100"/>
      <c r="H140" s="100"/>
      <c r="I140" s="103"/>
      <c r="J140"/>
      <c r="K140"/>
      <c r="X140" s="135"/>
      <c r="AK140" s="135"/>
    </row>
    <row r="141" spans="4:37" x14ac:dyDescent="0.25">
      <c r="D141" s="130"/>
      <c r="E141" s="100"/>
      <c r="F141" s="100"/>
      <c r="G141" s="100"/>
      <c r="H141" s="100"/>
      <c r="I141" s="103"/>
      <c r="J141"/>
      <c r="K141"/>
      <c r="X141" s="135"/>
      <c r="AK141" s="135"/>
    </row>
    <row r="142" spans="4:37" x14ac:dyDescent="0.25">
      <c r="D142" s="130"/>
      <c r="E142" s="100"/>
      <c r="F142" s="100"/>
      <c r="G142" s="100"/>
      <c r="H142" s="100"/>
      <c r="I142" s="103"/>
      <c r="J142"/>
      <c r="K142"/>
      <c r="X142" s="135"/>
      <c r="AK142" s="135"/>
    </row>
    <row r="143" spans="4:37" x14ac:dyDescent="0.25">
      <c r="D143" s="130"/>
      <c r="E143" s="100"/>
      <c r="F143" s="100"/>
      <c r="G143" s="100"/>
      <c r="H143" s="100"/>
      <c r="I143" s="103"/>
      <c r="J143"/>
      <c r="K143"/>
      <c r="X143" s="135"/>
      <c r="AK143" s="135"/>
    </row>
    <row r="144" spans="4:37" x14ac:dyDescent="0.25">
      <c r="D144" s="130"/>
      <c r="E144" s="100"/>
      <c r="F144" s="100"/>
      <c r="G144" s="100"/>
      <c r="H144" s="100"/>
      <c r="I144" s="103"/>
      <c r="J144"/>
      <c r="K144"/>
      <c r="X144" s="135"/>
      <c r="AK144" s="135"/>
    </row>
    <row r="145" spans="4:37" x14ac:dyDescent="0.25">
      <c r="D145" s="130"/>
      <c r="E145" s="100"/>
      <c r="F145" s="100"/>
      <c r="G145" s="100"/>
      <c r="H145" s="100"/>
      <c r="I145" s="103"/>
      <c r="J145"/>
      <c r="K145"/>
      <c r="X145" s="135"/>
      <c r="AK145" s="135"/>
    </row>
    <row r="146" spans="4:37" x14ac:dyDescent="0.25">
      <c r="D146" s="130"/>
      <c r="E146" s="100"/>
      <c r="F146" s="100"/>
      <c r="G146" s="100"/>
      <c r="H146" s="100"/>
      <c r="I146" s="103"/>
      <c r="J146"/>
      <c r="K146"/>
      <c r="X146" s="135"/>
      <c r="AK146" s="135"/>
    </row>
    <row r="147" spans="4:37" x14ac:dyDescent="0.25">
      <c r="D147" s="130"/>
      <c r="E147" s="100"/>
      <c r="F147" s="100"/>
      <c r="G147" s="100"/>
      <c r="H147" s="100"/>
      <c r="I147" s="103"/>
      <c r="J147"/>
      <c r="K147"/>
      <c r="X147" s="135"/>
      <c r="AK147" s="135"/>
    </row>
    <row r="148" spans="4:37" x14ac:dyDescent="0.25">
      <c r="D148" s="130"/>
      <c r="E148" s="100"/>
      <c r="F148" s="100"/>
      <c r="G148" s="100"/>
      <c r="H148" s="100"/>
      <c r="I148" s="103"/>
      <c r="J148"/>
      <c r="K148"/>
      <c r="X148" s="135"/>
      <c r="AK148" s="135"/>
    </row>
    <row r="149" spans="4:37" x14ac:dyDescent="0.25">
      <c r="D149" s="130"/>
      <c r="E149" s="100"/>
      <c r="F149" s="100"/>
      <c r="G149" s="100"/>
      <c r="H149" s="100"/>
      <c r="I149" s="103"/>
      <c r="J149"/>
      <c r="K149"/>
      <c r="X149" s="135"/>
      <c r="AK149" s="135"/>
    </row>
    <row r="150" spans="4:37" x14ac:dyDescent="0.25">
      <c r="D150" s="130"/>
      <c r="E150" s="100"/>
      <c r="F150" s="100"/>
      <c r="G150" s="100"/>
      <c r="H150" s="100"/>
      <c r="I150" s="103"/>
      <c r="J150"/>
      <c r="K150"/>
      <c r="X150" s="135"/>
      <c r="AK150" s="135"/>
    </row>
    <row r="151" spans="4:37" x14ac:dyDescent="0.25">
      <c r="D151" s="130"/>
      <c r="E151" s="100"/>
      <c r="F151" s="100"/>
      <c r="G151" s="100"/>
      <c r="H151" s="100"/>
      <c r="I151" s="103"/>
      <c r="J151"/>
      <c r="K151"/>
      <c r="X151" s="135"/>
      <c r="AK151" s="135"/>
    </row>
    <row r="152" spans="4:37" x14ac:dyDescent="0.25">
      <c r="D152" s="130"/>
      <c r="E152" s="100"/>
      <c r="F152" s="100"/>
      <c r="G152" s="100"/>
      <c r="H152" s="100"/>
      <c r="I152" s="103"/>
      <c r="J152"/>
      <c r="K152"/>
      <c r="X152" s="135"/>
      <c r="AK152" s="135"/>
    </row>
    <row r="153" spans="4:37" x14ac:dyDescent="0.25">
      <c r="D153" s="130"/>
      <c r="E153" s="100"/>
      <c r="F153" s="100"/>
      <c r="G153" s="100"/>
      <c r="H153" s="100"/>
      <c r="I153" s="103"/>
      <c r="J153"/>
      <c r="K153"/>
      <c r="X153" s="135"/>
      <c r="AK153" s="135"/>
    </row>
    <row r="154" spans="4:37" x14ac:dyDescent="0.25">
      <c r="D154" s="130"/>
      <c r="E154" s="100"/>
      <c r="F154" s="100"/>
      <c r="G154" s="100"/>
      <c r="H154" s="100"/>
      <c r="I154" s="103"/>
      <c r="J154"/>
      <c r="K154"/>
      <c r="X154" s="135"/>
      <c r="AK154" s="135"/>
    </row>
    <row r="155" spans="4:37" x14ac:dyDescent="0.25">
      <c r="D155" s="130"/>
      <c r="E155" s="100"/>
      <c r="F155" s="100"/>
      <c r="G155" s="100"/>
      <c r="H155" s="100"/>
      <c r="I155" s="103"/>
      <c r="J155"/>
      <c r="K155"/>
      <c r="X155" s="135"/>
      <c r="AK155" s="135"/>
    </row>
    <row r="156" spans="4:37" x14ac:dyDescent="0.25">
      <c r="D156" s="130"/>
      <c r="E156" s="100"/>
      <c r="F156" s="100"/>
      <c r="G156" s="100"/>
      <c r="H156" s="100"/>
      <c r="I156" s="103"/>
      <c r="J156"/>
      <c r="K156"/>
      <c r="X156" s="135"/>
      <c r="AK156" s="135"/>
    </row>
    <row r="157" spans="4:37" x14ac:dyDescent="0.25">
      <c r="D157" s="130"/>
      <c r="E157" s="100"/>
      <c r="F157" s="100"/>
      <c r="G157" s="100"/>
      <c r="H157" s="100"/>
      <c r="I157" s="103"/>
      <c r="J157"/>
      <c r="K157"/>
      <c r="X157" s="135"/>
      <c r="AK157" s="135"/>
    </row>
    <row r="158" spans="4:37" x14ac:dyDescent="0.25">
      <c r="D158" s="130"/>
      <c r="E158" s="100"/>
      <c r="F158" s="100"/>
      <c r="G158" s="100"/>
      <c r="H158" s="100"/>
      <c r="I158" s="103"/>
      <c r="J158"/>
      <c r="K158"/>
      <c r="X158" s="135"/>
      <c r="AK158" s="135"/>
    </row>
    <row r="159" spans="4:37" x14ac:dyDescent="0.25">
      <c r="D159" s="130"/>
      <c r="E159" s="100"/>
      <c r="F159" s="100"/>
      <c r="G159" s="100"/>
      <c r="H159" s="100"/>
      <c r="I159" s="103"/>
      <c r="J159"/>
      <c r="K159"/>
      <c r="X159" s="135"/>
      <c r="AK159" s="135"/>
    </row>
    <row r="160" spans="4:37" x14ac:dyDescent="0.25">
      <c r="D160" s="130"/>
      <c r="E160" s="100"/>
      <c r="F160" s="100"/>
      <c r="G160" s="100"/>
      <c r="H160" s="100"/>
      <c r="I160" s="103"/>
      <c r="J160"/>
      <c r="K160"/>
      <c r="X160" s="135"/>
      <c r="AK160" s="135"/>
    </row>
    <row r="161" spans="4:37" x14ac:dyDescent="0.25">
      <c r="D161" s="130"/>
      <c r="E161" s="100"/>
      <c r="F161" s="100"/>
      <c r="G161" s="100"/>
      <c r="H161" s="100"/>
      <c r="I161" s="103"/>
      <c r="J161"/>
      <c r="K161"/>
      <c r="X161" s="135"/>
      <c r="AK161" s="135"/>
    </row>
    <row r="162" spans="4:37" x14ac:dyDescent="0.25">
      <c r="D162" s="130"/>
      <c r="E162" s="100"/>
      <c r="F162" s="100"/>
      <c r="G162" s="100"/>
      <c r="H162" s="100"/>
      <c r="I162" s="103"/>
      <c r="J162"/>
      <c r="K162"/>
      <c r="X162" s="135"/>
      <c r="AK162" s="135"/>
    </row>
    <row r="163" spans="4:37" x14ac:dyDescent="0.25">
      <c r="D163" s="130"/>
      <c r="E163" s="100"/>
      <c r="F163" s="100"/>
      <c r="G163" s="100"/>
      <c r="H163" s="100"/>
      <c r="I163" s="103"/>
      <c r="J163"/>
      <c r="K163"/>
      <c r="X163" s="135"/>
      <c r="AK163" s="135"/>
    </row>
    <row r="164" spans="4:37" x14ac:dyDescent="0.25">
      <c r="D164" s="130"/>
      <c r="E164" s="100"/>
      <c r="F164" s="100"/>
      <c r="G164" s="100"/>
      <c r="H164" s="100"/>
      <c r="I164" s="103"/>
      <c r="J164"/>
      <c r="K164"/>
      <c r="X164" s="135"/>
      <c r="AK164" s="135"/>
    </row>
    <row r="165" spans="4:37" x14ac:dyDescent="0.25">
      <c r="D165" s="130"/>
      <c r="E165" s="100"/>
      <c r="F165" s="100"/>
      <c r="G165" s="100"/>
      <c r="H165" s="100"/>
      <c r="I165" s="103"/>
      <c r="J165"/>
      <c r="K165"/>
      <c r="X165" s="135"/>
      <c r="AK165" s="135"/>
    </row>
    <row r="166" spans="4:37" x14ac:dyDescent="0.25">
      <c r="D166" s="130"/>
      <c r="E166" s="100"/>
      <c r="F166" s="100"/>
      <c r="G166" s="100"/>
      <c r="H166" s="100"/>
      <c r="I166" s="103"/>
      <c r="J166"/>
      <c r="K166"/>
      <c r="X166" s="135"/>
      <c r="AK166" s="135"/>
    </row>
    <row r="167" spans="4:37" x14ac:dyDescent="0.25">
      <c r="D167" s="130"/>
      <c r="E167" s="100"/>
      <c r="F167" s="100"/>
      <c r="G167" s="100"/>
      <c r="H167" s="100"/>
      <c r="I167" s="103"/>
      <c r="J167"/>
      <c r="K167"/>
      <c r="X167" s="135"/>
      <c r="AK167" s="135"/>
    </row>
    <row r="168" spans="4:37" x14ac:dyDescent="0.25">
      <c r="D168" s="130"/>
      <c r="E168" s="100"/>
      <c r="F168" s="100"/>
      <c r="G168" s="100"/>
      <c r="H168" s="100"/>
      <c r="I168" s="103"/>
      <c r="J168"/>
      <c r="K168"/>
      <c r="X168" s="135"/>
      <c r="AK168" s="135"/>
    </row>
    <row r="169" spans="4:37" x14ac:dyDescent="0.25">
      <c r="D169" s="130"/>
      <c r="E169" s="100"/>
      <c r="F169" s="100"/>
      <c r="G169" s="100"/>
      <c r="H169" s="100"/>
      <c r="I169" s="103"/>
      <c r="J169"/>
      <c r="K169"/>
      <c r="X169" s="135"/>
      <c r="AK169" s="135"/>
    </row>
    <row r="170" spans="4:37" x14ac:dyDescent="0.25">
      <c r="D170" s="130"/>
      <c r="E170" s="100"/>
      <c r="F170" s="100"/>
      <c r="G170" s="100"/>
      <c r="H170" s="100"/>
      <c r="I170" s="103"/>
      <c r="J170"/>
      <c r="K170"/>
      <c r="X170" s="135"/>
      <c r="AK170" s="135"/>
    </row>
    <row r="171" spans="4:37" x14ac:dyDescent="0.25">
      <c r="D171" s="130"/>
      <c r="E171" s="100"/>
      <c r="F171" s="100"/>
      <c r="G171" s="100"/>
      <c r="H171" s="100"/>
      <c r="I171" s="103"/>
      <c r="J171"/>
      <c r="K171"/>
      <c r="X171" s="135"/>
      <c r="AK171" s="135"/>
    </row>
    <row r="172" spans="4:37" x14ac:dyDescent="0.25">
      <c r="D172" s="130"/>
      <c r="E172" s="100"/>
      <c r="F172" s="100"/>
      <c r="G172" s="100"/>
      <c r="H172" s="100"/>
      <c r="I172" s="103"/>
      <c r="J172"/>
      <c r="K172"/>
      <c r="X172" s="135"/>
      <c r="AK172" s="135"/>
    </row>
    <row r="173" spans="4:37" x14ac:dyDescent="0.25">
      <c r="D173" s="130"/>
      <c r="E173" s="100"/>
      <c r="F173" s="100"/>
      <c r="G173" s="100"/>
      <c r="H173" s="100"/>
      <c r="I173" s="103"/>
      <c r="J173"/>
      <c r="K173"/>
      <c r="X173" s="135"/>
      <c r="AK173" s="135"/>
    </row>
    <row r="174" spans="4:37" x14ac:dyDescent="0.25">
      <c r="D174" s="130"/>
      <c r="E174" s="100"/>
      <c r="F174" s="100"/>
      <c r="G174" s="100"/>
      <c r="H174" s="100"/>
      <c r="I174" s="103"/>
      <c r="J174"/>
      <c r="K174"/>
      <c r="X174" s="135"/>
      <c r="AK174" s="135"/>
    </row>
    <row r="175" spans="4:37" x14ac:dyDescent="0.25">
      <c r="D175" s="130"/>
      <c r="E175" s="100"/>
      <c r="F175" s="100"/>
      <c r="G175" s="100"/>
      <c r="H175" s="100"/>
      <c r="I175" s="103"/>
      <c r="J175"/>
      <c r="K175"/>
      <c r="X175" s="135"/>
      <c r="AK175" s="135"/>
    </row>
    <row r="176" spans="4:37" x14ac:dyDescent="0.25">
      <c r="D176" s="130"/>
      <c r="E176" s="100"/>
      <c r="F176" s="100"/>
      <c r="G176" s="100"/>
      <c r="H176" s="100"/>
      <c r="I176" s="103"/>
      <c r="J176"/>
      <c r="K176"/>
      <c r="X176" s="135"/>
      <c r="AK176" s="135"/>
    </row>
    <row r="177" spans="4:37" x14ac:dyDescent="0.25">
      <c r="D177" s="130"/>
      <c r="E177" s="100"/>
      <c r="F177" s="100"/>
      <c r="G177" s="100"/>
      <c r="H177" s="100"/>
      <c r="I177" s="103"/>
      <c r="J177"/>
      <c r="K177"/>
      <c r="X177" s="135"/>
      <c r="AK177" s="135"/>
    </row>
    <row r="178" spans="4:37" x14ac:dyDescent="0.25">
      <c r="D178" s="130"/>
      <c r="E178" s="100"/>
      <c r="F178" s="100"/>
      <c r="G178" s="100"/>
      <c r="H178" s="100"/>
      <c r="I178" s="103"/>
      <c r="J178"/>
      <c r="K178"/>
      <c r="X178" s="135"/>
      <c r="AK178" s="135"/>
    </row>
    <row r="179" spans="4:37" x14ac:dyDescent="0.25">
      <c r="D179" s="130"/>
      <c r="E179" s="100"/>
      <c r="F179" s="100"/>
      <c r="G179" s="100"/>
      <c r="H179" s="100"/>
      <c r="I179" s="103"/>
      <c r="J179"/>
      <c r="K179"/>
      <c r="X179" s="135"/>
      <c r="AK179" s="135"/>
    </row>
    <row r="180" spans="4:37" x14ac:dyDescent="0.25">
      <c r="D180" s="130"/>
      <c r="E180" s="100"/>
      <c r="F180" s="100"/>
      <c r="G180" s="100"/>
      <c r="H180" s="100"/>
      <c r="I180" s="103"/>
      <c r="J180"/>
      <c r="K180"/>
      <c r="X180" s="135"/>
      <c r="AK180" s="135"/>
    </row>
    <row r="181" spans="4:37" x14ac:dyDescent="0.25">
      <c r="D181" s="130"/>
      <c r="E181" s="100"/>
      <c r="F181" s="100"/>
      <c r="G181" s="100"/>
      <c r="H181" s="100"/>
      <c r="I181" s="103"/>
      <c r="J181"/>
      <c r="K181"/>
      <c r="X181" s="135"/>
      <c r="AK181" s="135"/>
    </row>
    <row r="182" spans="4:37" x14ac:dyDescent="0.25">
      <c r="D182" s="130"/>
      <c r="E182" s="100"/>
      <c r="F182" s="100"/>
      <c r="G182" s="100"/>
      <c r="H182" s="100"/>
      <c r="I182" s="103"/>
      <c r="J182"/>
      <c r="K182"/>
      <c r="X182" s="135"/>
      <c r="AK182" s="135"/>
    </row>
    <row r="183" spans="4:37" x14ac:dyDescent="0.25">
      <c r="D183" s="130"/>
      <c r="E183" s="100"/>
      <c r="F183" s="100"/>
      <c r="G183" s="100"/>
      <c r="H183" s="100"/>
      <c r="I183" s="103"/>
      <c r="J183"/>
      <c r="K183"/>
      <c r="X183" s="135"/>
      <c r="AK183" s="135"/>
    </row>
    <row r="184" spans="4:37" x14ac:dyDescent="0.25">
      <c r="D184" s="130"/>
      <c r="E184" s="100"/>
      <c r="F184" s="100"/>
      <c r="G184" s="100"/>
      <c r="H184" s="100"/>
      <c r="I184" s="103"/>
      <c r="J184"/>
      <c r="K184"/>
      <c r="X184" s="135"/>
      <c r="AK184" s="135"/>
    </row>
    <row r="185" spans="4:37" x14ac:dyDescent="0.25">
      <c r="D185" s="130"/>
      <c r="E185" s="100"/>
      <c r="F185" s="100"/>
      <c r="G185" s="100"/>
      <c r="H185" s="100"/>
      <c r="I185" s="103"/>
      <c r="J185"/>
      <c r="K185"/>
      <c r="X185" s="135"/>
      <c r="AK185" s="135"/>
    </row>
    <row r="186" spans="4:37" x14ac:dyDescent="0.25">
      <c r="D186" s="130"/>
      <c r="E186" s="100"/>
      <c r="F186" s="100"/>
      <c r="G186" s="100"/>
      <c r="H186" s="100"/>
      <c r="I186" s="103"/>
      <c r="J186"/>
      <c r="K186"/>
      <c r="X186" s="135"/>
      <c r="AK186" s="135"/>
    </row>
    <row r="187" spans="4:37" x14ac:dyDescent="0.25">
      <c r="D187" s="130"/>
      <c r="E187" s="100"/>
      <c r="F187" s="100"/>
      <c r="G187" s="100"/>
      <c r="H187" s="100"/>
      <c r="I187" s="103"/>
      <c r="J187"/>
      <c r="K187"/>
      <c r="X187" s="135"/>
      <c r="AK187" s="135"/>
    </row>
    <row r="188" spans="4:37" x14ac:dyDescent="0.25">
      <c r="D188" s="130"/>
      <c r="E188" s="100"/>
      <c r="F188" s="100"/>
      <c r="G188" s="100"/>
      <c r="H188" s="100"/>
      <c r="I188" s="103"/>
      <c r="J188"/>
      <c r="K188"/>
      <c r="X188" s="135"/>
      <c r="AK188" s="135"/>
    </row>
    <row r="189" spans="4:37" x14ac:dyDescent="0.25">
      <c r="D189" s="130"/>
      <c r="E189" s="100"/>
      <c r="F189" s="100"/>
      <c r="G189" s="100"/>
      <c r="H189" s="100"/>
      <c r="I189" s="103"/>
      <c r="J189"/>
      <c r="K189"/>
      <c r="X189" s="135"/>
      <c r="AK189" s="135"/>
    </row>
    <row r="190" spans="4:37" x14ac:dyDescent="0.25">
      <c r="D190" s="130"/>
      <c r="E190" s="100"/>
      <c r="F190" s="100"/>
      <c r="G190" s="100"/>
      <c r="H190" s="100"/>
      <c r="I190" s="103"/>
      <c r="J190"/>
      <c r="K190"/>
      <c r="X190" s="135"/>
      <c r="AK190" s="135"/>
    </row>
    <row r="191" spans="4:37" x14ac:dyDescent="0.25">
      <c r="D191" s="130"/>
      <c r="E191" s="100"/>
      <c r="F191" s="100"/>
      <c r="G191" s="100"/>
      <c r="H191" s="100"/>
      <c r="I191" s="103"/>
      <c r="J191"/>
      <c r="K191"/>
      <c r="X191" s="135"/>
      <c r="AK191" s="135"/>
    </row>
    <row r="192" spans="4:37" x14ac:dyDescent="0.25">
      <c r="D192" s="130"/>
      <c r="E192" s="100"/>
      <c r="F192" s="100"/>
      <c r="G192" s="100"/>
      <c r="H192" s="100"/>
      <c r="I192" s="103"/>
      <c r="J192"/>
      <c r="K192"/>
      <c r="X192" s="135"/>
      <c r="AK192" s="135"/>
    </row>
    <row r="193" spans="4:37" x14ac:dyDescent="0.25">
      <c r="D193" s="130"/>
      <c r="E193" s="100"/>
      <c r="F193" s="100"/>
      <c r="G193" s="100"/>
      <c r="H193" s="100"/>
      <c r="I193" s="103"/>
      <c r="J193"/>
      <c r="K193"/>
      <c r="X193" s="135"/>
      <c r="AK193" s="135"/>
    </row>
    <row r="194" spans="4:37" x14ac:dyDescent="0.25">
      <c r="D194" s="130"/>
      <c r="E194" s="100"/>
      <c r="F194" s="100"/>
      <c r="G194" s="100"/>
      <c r="H194" s="100"/>
      <c r="I194" s="103"/>
      <c r="J194"/>
      <c r="K194"/>
      <c r="X194" s="135"/>
      <c r="AK194" s="135"/>
    </row>
    <row r="195" spans="4:37" x14ac:dyDescent="0.25">
      <c r="D195" s="130"/>
      <c r="E195" s="100"/>
      <c r="F195" s="100"/>
      <c r="G195" s="100"/>
      <c r="H195" s="100"/>
      <c r="I195" s="103"/>
      <c r="J195"/>
      <c r="K195"/>
      <c r="X195" s="135"/>
      <c r="AK195" s="135"/>
    </row>
    <row r="196" spans="4:37" x14ac:dyDescent="0.25">
      <c r="D196" s="130"/>
      <c r="E196" s="100"/>
      <c r="F196" s="100"/>
      <c r="G196" s="100"/>
      <c r="H196" s="100"/>
      <c r="I196" s="103"/>
      <c r="J196"/>
      <c r="K196"/>
      <c r="X196" s="135"/>
      <c r="AK196" s="135"/>
    </row>
    <row r="197" spans="4:37" x14ac:dyDescent="0.25">
      <c r="D197" s="130"/>
      <c r="E197" s="100"/>
      <c r="F197" s="100"/>
      <c r="G197" s="100"/>
      <c r="H197" s="100"/>
      <c r="I197" s="103"/>
      <c r="J197"/>
      <c r="K197"/>
      <c r="X197" s="135"/>
      <c r="AK197" s="135"/>
    </row>
    <row r="198" spans="4:37" x14ac:dyDescent="0.25">
      <c r="D198" s="130"/>
      <c r="E198" s="100"/>
      <c r="F198" s="100"/>
      <c r="G198" s="100"/>
      <c r="H198" s="100"/>
      <c r="I198" s="103"/>
      <c r="J198"/>
      <c r="K198"/>
      <c r="X198" s="135"/>
      <c r="AK198" s="135"/>
    </row>
    <row r="199" spans="4:37" x14ac:dyDescent="0.25">
      <c r="D199" s="130"/>
      <c r="E199" s="100"/>
      <c r="F199" s="100"/>
      <c r="G199" s="100"/>
      <c r="H199" s="100"/>
      <c r="I199" s="103"/>
      <c r="J199"/>
      <c r="K199"/>
      <c r="X199" s="135"/>
      <c r="AK199" s="135"/>
    </row>
    <row r="200" spans="4:37" x14ac:dyDescent="0.25">
      <c r="D200" s="130"/>
      <c r="E200" s="100"/>
      <c r="F200" s="100"/>
      <c r="G200" s="100"/>
      <c r="H200" s="100"/>
      <c r="I200" s="103"/>
      <c r="J200"/>
      <c r="K200"/>
      <c r="X200" s="135"/>
      <c r="AK200" s="135"/>
    </row>
    <row r="201" spans="4:37" x14ac:dyDescent="0.25">
      <c r="D201" s="130"/>
      <c r="E201" s="100"/>
      <c r="F201" s="100"/>
      <c r="G201" s="100"/>
      <c r="H201" s="100"/>
      <c r="I201" s="103"/>
      <c r="J201"/>
      <c r="K201"/>
      <c r="X201" s="135"/>
      <c r="AK201" s="135"/>
    </row>
    <row r="202" spans="4:37" x14ac:dyDescent="0.25">
      <c r="D202" s="130"/>
      <c r="E202" s="100"/>
      <c r="F202" s="100"/>
      <c r="G202" s="100"/>
      <c r="H202" s="100"/>
      <c r="I202" s="103"/>
      <c r="J202"/>
      <c r="K202"/>
      <c r="X202" s="135"/>
      <c r="AK202" s="135"/>
    </row>
    <row r="203" spans="4:37" x14ac:dyDescent="0.25">
      <c r="D203" s="130"/>
      <c r="E203" s="100"/>
      <c r="F203" s="100"/>
      <c r="G203" s="100"/>
      <c r="H203" s="100"/>
      <c r="I203" s="103"/>
      <c r="J203"/>
      <c r="K203"/>
      <c r="X203" s="135"/>
      <c r="AK203" s="135"/>
    </row>
    <row r="204" spans="4:37" x14ac:dyDescent="0.25">
      <c r="D204" s="130"/>
      <c r="E204" s="100"/>
      <c r="F204" s="100"/>
      <c r="G204" s="100"/>
      <c r="H204" s="100"/>
      <c r="I204" s="103"/>
      <c r="J204"/>
      <c r="K204"/>
      <c r="X204" s="135"/>
      <c r="AK204" s="135"/>
    </row>
    <row r="205" spans="4:37" x14ac:dyDescent="0.25">
      <c r="D205" s="130"/>
      <c r="E205" s="100"/>
      <c r="F205" s="100"/>
      <c r="G205" s="100"/>
      <c r="H205" s="100"/>
      <c r="I205" s="103"/>
      <c r="J205"/>
      <c r="K205"/>
      <c r="X205" s="135"/>
      <c r="AK205" s="135"/>
    </row>
    <row r="206" spans="4:37" x14ac:dyDescent="0.25">
      <c r="D206" s="130"/>
      <c r="E206" s="100"/>
      <c r="F206" s="100"/>
      <c r="G206" s="100"/>
      <c r="H206" s="100"/>
      <c r="I206" s="103"/>
      <c r="J206"/>
      <c r="K206"/>
      <c r="X206" s="135"/>
      <c r="AK206" s="135"/>
    </row>
    <row r="207" spans="4:37" x14ac:dyDescent="0.25">
      <c r="D207" s="130"/>
      <c r="E207" s="100"/>
      <c r="F207" s="100"/>
      <c r="G207" s="100"/>
      <c r="H207" s="100"/>
      <c r="I207" s="103"/>
      <c r="J207"/>
      <c r="K207"/>
      <c r="X207" s="135"/>
      <c r="AK207" s="135"/>
    </row>
    <row r="208" spans="4:37" x14ac:dyDescent="0.25">
      <c r="D208" s="130"/>
      <c r="E208" s="100"/>
      <c r="F208" s="100"/>
      <c r="G208" s="100"/>
      <c r="H208" s="100"/>
      <c r="I208" s="103"/>
      <c r="J208"/>
      <c r="K208"/>
      <c r="X208" s="135"/>
      <c r="AK208" s="135"/>
    </row>
    <row r="209" spans="4:37" x14ac:dyDescent="0.25">
      <c r="D209" s="130"/>
      <c r="E209" s="100"/>
      <c r="F209" s="100"/>
      <c r="G209" s="100"/>
      <c r="H209" s="100"/>
      <c r="I209" s="103"/>
      <c r="J209"/>
      <c r="K209"/>
      <c r="X209" s="135"/>
      <c r="AK209" s="135"/>
    </row>
    <row r="210" spans="4:37" x14ac:dyDescent="0.25">
      <c r="D210" s="130"/>
      <c r="E210" s="100"/>
      <c r="F210" s="100"/>
      <c r="G210" s="100"/>
      <c r="H210" s="100"/>
      <c r="I210" s="103"/>
      <c r="J210"/>
      <c r="K210"/>
      <c r="X210" s="135"/>
      <c r="AK210" s="135"/>
    </row>
    <row r="211" spans="4:37" x14ac:dyDescent="0.25">
      <c r="D211" s="130"/>
      <c r="E211" s="100"/>
      <c r="F211" s="100"/>
      <c r="G211" s="100"/>
      <c r="H211" s="100"/>
      <c r="I211" s="103"/>
      <c r="J211"/>
      <c r="K211"/>
      <c r="X211" s="135"/>
      <c r="AK211" s="135"/>
    </row>
    <row r="212" spans="4:37" x14ac:dyDescent="0.25">
      <c r="D212" s="130"/>
      <c r="E212" s="100"/>
      <c r="F212" s="100"/>
      <c r="G212" s="100"/>
      <c r="H212" s="100"/>
      <c r="I212" s="103"/>
      <c r="J212"/>
      <c r="K212"/>
      <c r="X212" s="135"/>
      <c r="AK212" s="135"/>
    </row>
    <row r="213" spans="4:37" x14ac:dyDescent="0.25">
      <c r="D213" s="130"/>
      <c r="E213" s="100"/>
      <c r="F213" s="100"/>
      <c r="G213" s="100"/>
      <c r="H213" s="100"/>
      <c r="I213" s="103"/>
      <c r="J213"/>
      <c r="K213"/>
      <c r="X213" s="135"/>
      <c r="AK213" s="135"/>
    </row>
    <row r="214" spans="4:37" x14ac:dyDescent="0.25">
      <c r="D214" s="130"/>
      <c r="E214" s="100"/>
      <c r="F214" s="100"/>
      <c r="G214" s="100"/>
      <c r="H214" s="100"/>
      <c r="I214" s="103"/>
      <c r="J214"/>
      <c r="K214"/>
      <c r="X214" s="135"/>
      <c r="AK214" s="135"/>
    </row>
    <row r="215" spans="4:37" x14ac:dyDescent="0.25">
      <c r="D215" s="130"/>
      <c r="E215" s="100"/>
      <c r="F215" s="100"/>
      <c r="G215" s="100"/>
      <c r="H215" s="100"/>
      <c r="I215" s="103"/>
      <c r="J215"/>
      <c r="K215"/>
      <c r="X215" s="135"/>
      <c r="AK215" s="135"/>
    </row>
    <row r="216" spans="4:37" x14ac:dyDescent="0.25">
      <c r="D216" s="130"/>
      <c r="E216" s="100"/>
      <c r="F216" s="100"/>
      <c r="G216" s="100"/>
      <c r="H216" s="100"/>
      <c r="I216" s="103"/>
      <c r="J216"/>
      <c r="K216"/>
      <c r="X216" s="135"/>
      <c r="AK216" s="135"/>
    </row>
    <row r="217" spans="4:37" x14ac:dyDescent="0.25">
      <c r="D217" s="130"/>
      <c r="E217" s="100"/>
      <c r="F217" s="100"/>
      <c r="G217" s="100"/>
      <c r="H217" s="100"/>
      <c r="I217" s="103"/>
      <c r="J217"/>
      <c r="K217"/>
      <c r="X217" s="135"/>
      <c r="AK217" s="135"/>
    </row>
    <row r="218" spans="4:37" x14ac:dyDescent="0.25">
      <c r="D218" s="130"/>
      <c r="E218" s="100"/>
      <c r="F218" s="100"/>
      <c r="G218" s="100"/>
      <c r="H218" s="100"/>
      <c r="I218" s="103"/>
      <c r="J218"/>
      <c r="K218"/>
      <c r="X218" s="135"/>
      <c r="AK218" s="135"/>
    </row>
    <row r="219" spans="4:37" x14ac:dyDescent="0.25">
      <c r="D219" s="130"/>
      <c r="E219" s="100"/>
      <c r="F219" s="100"/>
      <c r="G219" s="100"/>
      <c r="H219" s="100"/>
      <c r="I219" s="103"/>
      <c r="J219"/>
      <c r="K219"/>
      <c r="X219" s="135"/>
      <c r="AK219" s="135"/>
    </row>
    <row r="220" spans="4:37" x14ac:dyDescent="0.25">
      <c r="D220" s="130"/>
      <c r="E220" s="100"/>
      <c r="F220" s="100"/>
      <c r="G220" s="100"/>
      <c r="H220" s="100"/>
      <c r="I220" s="103"/>
      <c r="J220"/>
      <c r="K220"/>
      <c r="X220" s="135"/>
      <c r="AK220" s="135"/>
    </row>
    <row r="221" spans="4:37" x14ac:dyDescent="0.25">
      <c r="D221" s="130"/>
      <c r="E221" s="100"/>
      <c r="F221" s="100"/>
      <c r="G221" s="100"/>
      <c r="H221" s="100"/>
      <c r="I221" s="103"/>
      <c r="J221"/>
      <c r="K221"/>
      <c r="X221" s="135"/>
      <c r="AK221" s="135"/>
    </row>
    <row r="222" spans="4:37" x14ac:dyDescent="0.25">
      <c r="D222" s="130"/>
      <c r="E222" s="100"/>
      <c r="F222" s="100"/>
      <c r="G222" s="100"/>
      <c r="H222" s="100"/>
      <c r="I222" s="103"/>
      <c r="J222"/>
      <c r="K222"/>
      <c r="X222" s="135"/>
      <c r="AK222" s="135"/>
    </row>
    <row r="223" spans="4:37" x14ac:dyDescent="0.25">
      <c r="D223" s="130"/>
      <c r="E223" s="100"/>
      <c r="F223" s="100"/>
      <c r="G223" s="100"/>
      <c r="H223" s="100"/>
      <c r="I223" s="103"/>
      <c r="J223"/>
      <c r="K223"/>
      <c r="X223" s="135"/>
      <c r="AK223" s="135"/>
    </row>
    <row r="224" spans="4:37" x14ac:dyDescent="0.25">
      <c r="D224" s="130"/>
      <c r="E224" s="100"/>
      <c r="F224" s="100"/>
      <c r="G224" s="100"/>
      <c r="H224" s="100"/>
      <c r="I224" s="103"/>
      <c r="J224"/>
      <c r="K224"/>
      <c r="X224" s="135"/>
      <c r="AK224" s="135"/>
    </row>
    <row r="225" spans="4:37" x14ac:dyDescent="0.25">
      <c r="D225" s="130"/>
      <c r="E225" s="100"/>
      <c r="F225" s="100"/>
      <c r="G225" s="100"/>
      <c r="H225" s="100"/>
      <c r="I225" s="103"/>
      <c r="J225"/>
      <c r="K225"/>
      <c r="X225" s="135"/>
      <c r="AK225" s="135"/>
    </row>
    <row r="226" spans="4:37" x14ac:dyDescent="0.25">
      <c r="D226" s="130"/>
      <c r="E226" s="100"/>
      <c r="F226" s="100"/>
      <c r="G226" s="100"/>
      <c r="H226" s="100"/>
      <c r="I226" s="103"/>
      <c r="J226"/>
      <c r="K226"/>
      <c r="X226" s="135"/>
      <c r="AK226" s="135"/>
    </row>
    <row r="227" spans="4:37" x14ac:dyDescent="0.25">
      <c r="D227" s="130"/>
      <c r="E227" s="100"/>
      <c r="F227" s="100"/>
      <c r="G227" s="100"/>
      <c r="H227" s="100"/>
      <c r="I227" s="103"/>
      <c r="J227"/>
      <c r="K227"/>
      <c r="X227" s="135"/>
      <c r="AK227" s="135"/>
    </row>
    <row r="228" spans="4:37" x14ac:dyDescent="0.25">
      <c r="D228" s="130"/>
      <c r="E228" s="100"/>
      <c r="F228" s="100"/>
      <c r="G228" s="100"/>
      <c r="H228" s="100"/>
      <c r="I228" s="103"/>
      <c r="J228"/>
      <c r="K228"/>
      <c r="X228" s="135"/>
      <c r="AK228" s="135"/>
    </row>
    <row r="229" spans="4:37" x14ac:dyDescent="0.25">
      <c r="D229" s="130"/>
      <c r="E229" s="100"/>
      <c r="F229" s="100"/>
      <c r="G229" s="100"/>
      <c r="H229" s="100"/>
      <c r="I229" s="103"/>
      <c r="J229"/>
      <c r="K229"/>
      <c r="X229" s="135"/>
      <c r="AK229" s="135"/>
    </row>
    <row r="230" spans="4:37" x14ac:dyDescent="0.25">
      <c r="D230" s="130"/>
      <c r="E230" s="100"/>
      <c r="F230" s="100"/>
      <c r="G230" s="100"/>
      <c r="H230" s="100"/>
      <c r="I230" s="103"/>
      <c r="J230"/>
      <c r="K230"/>
      <c r="X230" s="135"/>
      <c r="AK230" s="135"/>
    </row>
    <row r="231" spans="4:37" x14ac:dyDescent="0.25">
      <c r="D231" s="130"/>
      <c r="E231" s="100"/>
      <c r="F231" s="100"/>
      <c r="G231" s="100"/>
      <c r="H231" s="100"/>
      <c r="I231" s="103"/>
      <c r="J231"/>
      <c r="K231"/>
      <c r="X231" s="135"/>
      <c r="AK231" s="135"/>
    </row>
    <row r="232" spans="4:37" x14ac:dyDescent="0.25">
      <c r="D232" s="130"/>
      <c r="E232" s="100"/>
      <c r="F232" s="100"/>
      <c r="G232" s="100"/>
      <c r="H232" s="100"/>
      <c r="I232" s="103"/>
      <c r="J232"/>
      <c r="K232"/>
      <c r="X232" s="135"/>
      <c r="AK232" s="135"/>
    </row>
    <row r="233" spans="4:37" x14ac:dyDescent="0.25">
      <c r="D233" s="130"/>
      <c r="E233" s="100"/>
      <c r="F233" s="100"/>
      <c r="G233" s="100"/>
      <c r="H233" s="100"/>
      <c r="I233" s="103"/>
      <c r="J233"/>
      <c r="K233"/>
      <c r="X233" s="135"/>
      <c r="AK233" s="135"/>
    </row>
    <row r="234" spans="4:37" x14ac:dyDescent="0.25">
      <c r="D234" s="130"/>
      <c r="E234" s="100"/>
      <c r="F234" s="100"/>
      <c r="G234" s="100"/>
      <c r="H234" s="100"/>
      <c r="I234" s="103"/>
      <c r="J234"/>
      <c r="K234"/>
      <c r="X234" s="135"/>
      <c r="AK234" s="135"/>
    </row>
    <row r="235" spans="4:37" x14ac:dyDescent="0.25">
      <c r="D235" s="130"/>
      <c r="E235" s="100"/>
      <c r="F235" s="100"/>
      <c r="G235" s="100"/>
      <c r="H235" s="100"/>
      <c r="I235" s="103"/>
      <c r="J235"/>
      <c r="K235"/>
      <c r="X235" s="135"/>
      <c r="AK235" s="135"/>
    </row>
    <row r="236" spans="4:37" x14ac:dyDescent="0.25">
      <c r="D236" s="130"/>
      <c r="E236" s="100"/>
      <c r="F236" s="100"/>
      <c r="G236" s="100"/>
      <c r="H236" s="100"/>
      <c r="I236" s="103"/>
      <c r="J236"/>
      <c r="K236"/>
      <c r="X236" s="135"/>
      <c r="AK236" s="135"/>
    </row>
    <row r="237" spans="4:37" x14ac:dyDescent="0.25">
      <c r="D237" s="130"/>
      <c r="E237" s="100"/>
      <c r="F237" s="100"/>
      <c r="G237" s="100"/>
      <c r="H237" s="100"/>
      <c r="I237" s="103"/>
      <c r="J237"/>
      <c r="K237"/>
      <c r="X237" s="135"/>
      <c r="AK237" s="135"/>
    </row>
    <row r="238" spans="4:37" x14ac:dyDescent="0.25">
      <c r="D238" s="130"/>
      <c r="E238" s="100"/>
      <c r="F238" s="100"/>
      <c r="G238" s="100"/>
      <c r="H238" s="100"/>
      <c r="I238" s="103"/>
      <c r="J238"/>
      <c r="K238"/>
      <c r="X238" s="135"/>
      <c r="AK238" s="135"/>
    </row>
    <row r="239" spans="4:37" x14ac:dyDescent="0.25">
      <c r="D239" s="130"/>
      <c r="E239" s="100"/>
      <c r="F239" s="100"/>
      <c r="G239" s="100"/>
      <c r="H239" s="100"/>
      <c r="I239" s="103"/>
      <c r="J239"/>
      <c r="K239"/>
      <c r="X239" s="135"/>
      <c r="AK239" s="135"/>
    </row>
    <row r="240" spans="4:37" x14ac:dyDescent="0.25">
      <c r="I240" s="103"/>
      <c r="J240"/>
      <c r="K240"/>
      <c r="X240" s="135"/>
      <c r="AK240" s="135"/>
    </row>
    <row r="241" spans="9:37" x14ac:dyDescent="0.25">
      <c r="I241" s="103"/>
      <c r="J241"/>
      <c r="K241"/>
      <c r="X241" s="135"/>
      <c r="AK241" s="135"/>
    </row>
    <row r="242" spans="9:37" x14ac:dyDescent="0.25">
      <c r="I242" s="103"/>
      <c r="J242"/>
      <c r="K242"/>
      <c r="X242" s="135"/>
      <c r="AK242" s="135"/>
    </row>
    <row r="243" spans="9:37" x14ac:dyDescent="0.25">
      <c r="I243" s="103"/>
      <c r="J243"/>
      <c r="K243"/>
      <c r="X243" s="135"/>
      <c r="AK243" s="135"/>
    </row>
    <row r="244" spans="9:37" x14ac:dyDescent="0.25">
      <c r="I244" s="103"/>
      <c r="J244"/>
      <c r="K244"/>
      <c r="X244" s="135"/>
      <c r="AK244" s="135"/>
    </row>
    <row r="245" spans="9:37" x14ac:dyDescent="0.25">
      <c r="I245" s="103"/>
      <c r="J245"/>
      <c r="K245"/>
      <c r="X245" s="135"/>
      <c r="AK245" s="135"/>
    </row>
    <row r="246" spans="9:37" x14ac:dyDescent="0.25">
      <c r="I246" s="103"/>
      <c r="J246"/>
      <c r="K246"/>
      <c r="X246" s="135"/>
      <c r="AK246" s="135"/>
    </row>
    <row r="247" spans="9:37" x14ac:dyDescent="0.25">
      <c r="I247" s="103"/>
      <c r="J247"/>
      <c r="K247"/>
      <c r="X247" s="135"/>
      <c r="AK247" s="135"/>
    </row>
    <row r="248" spans="9:37" x14ac:dyDescent="0.25">
      <c r="I248" s="103"/>
      <c r="J248"/>
      <c r="K248"/>
      <c r="X248" s="135"/>
      <c r="AK248" s="135"/>
    </row>
    <row r="249" spans="9:37" x14ac:dyDescent="0.25">
      <c r="I249" s="103"/>
      <c r="J249"/>
      <c r="K249"/>
      <c r="X249" s="135"/>
      <c r="AK249" s="135"/>
    </row>
    <row r="250" spans="9:37" x14ac:dyDescent="0.25">
      <c r="I250" s="103"/>
      <c r="J250"/>
      <c r="K250"/>
      <c r="X250" s="135"/>
      <c r="AK250" s="135"/>
    </row>
    <row r="251" spans="9:37" x14ac:dyDescent="0.25">
      <c r="I251" s="103"/>
      <c r="J251"/>
      <c r="K251"/>
      <c r="X251" s="135"/>
      <c r="AK251" s="135"/>
    </row>
    <row r="252" spans="9:37" x14ac:dyDescent="0.25">
      <c r="I252" s="103"/>
      <c r="J252"/>
      <c r="K252"/>
      <c r="X252" s="135"/>
      <c r="AK252" s="135"/>
    </row>
    <row r="253" spans="9:37" x14ac:dyDescent="0.25">
      <c r="I253" s="103"/>
      <c r="J253"/>
      <c r="K253"/>
      <c r="X253" s="135"/>
      <c r="AK253" s="135"/>
    </row>
    <row r="254" spans="9:37" x14ac:dyDescent="0.25">
      <c r="I254" s="103"/>
      <c r="J254"/>
      <c r="K254"/>
      <c r="X254" s="135"/>
      <c r="AK254" s="135"/>
    </row>
    <row r="255" spans="9:37" x14ac:dyDescent="0.25">
      <c r="I255" s="103"/>
      <c r="J255"/>
      <c r="K255"/>
      <c r="X255" s="135"/>
      <c r="AK255" s="135"/>
    </row>
    <row r="256" spans="9:37" x14ac:dyDescent="0.25">
      <c r="I256" s="103"/>
      <c r="J256"/>
      <c r="K256"/>
      <c r="X256" s="135"/>
      <c r="AK256" s="135"/>
    </row>
    <row r="257" spans="9:37" x14ac:dyDescent="0.25">
      <c r="I257" s="103"/>
      <c r="J257"/>
      <c r="K257"/>
      <c r="X257" s="135"/>
      <c r="AK257" s="135"/>
    </row>
    <row r="258" spans="9:37" x14ac:dyDescent="0.25">
      <c r="I258" s="103"/>
      <c r="J258"/>
      <c r="K258"/>
      <c r="X258" s="135"/>
      <c r="AK258" s="135"/>
    </row>
    <row r="259" spans="9:37" x14ac:dyDescent="0.25">
      <c r="I259" s="103"/>
      <c r="J259"/>
      <c r="K259"/>
      <c r="X259" s="135"/>
      <c r="AK259" s="135"/>
    </row>
    <row r="260" spans="9:37" x14ac:dyDescent="0.25">
      <c r="I260" s="103"/>
      <c r="J260"/>
      <c r="K260"/>
      <c r="X260" s="135"/>
      <c r="AK260" s="135"/>
    </row>
    <row r="261" spans="9:37" x14ac:dyDescent="0.25">
      <c r="I261" s="103"/>
      <c r="J261"/>
      <c r="K261"/>
      <c r="X261" s="135"/>
      <c r="AK261" s="135"/>
    </row>
    <row r="262" spans="9:37" x14ac:dyDescent="0.25">
      <c r="I262" s="103"/>
      <c r="J262"/>
      <c r="K262"/>
      <c r="X262" s="135"/>
      <c r="AK262" s="135"/>
    </row>
    <row r="263" spans="9:37" x14ac:dyDescent="0.25">
      <c r="I263" s="103"/>
      <c r="J263"/>
      <c r="K263"/>
      <c r="X263" s="135"/>
      <c r="AK263" s="135"/>
    </row>
  </sheetData>
  <mergeCells count="7">
    <mergeCell ref="E2:K4"/>
    <mergeCell ref="AJ10:AK10"/>
    <mergeCell ref="C10:H10"/>
    <mergeCell ref="I10:K10"/>
    <mergeCell ref="M10:V10"/>
    <mergeCell ref="W10:X10"/>
    <mergeCell ref="Z10:A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5"/>
  <sheetViews>
    <sheetView zoomScale="80" zoomScaleNormal="80" workbookViewId="0">
      <selection activeCell="E2" sqref="E2:K4"/>
    </sheetView>
  </sheetViews>
  <sheetFormatPr defaultColWidth="9.140625" defaultRowHeight="15" x14ac:dyDescent="0.25"/>
  <cols>
    <col min="1" max="1" width="32.7109375" style="132" customWidth="1"/>
    <col min="2" max="2" width="14.28515625" style="132" customWidth="1"/>
    <col min="3" max="5" width="14.140625" style="132" customWidth="1"/>
    <col min="6" max="6" width="15.5703125" style="132" customWidth="1"/>
    <col min="7" max="7" width="32.85546875" style="132" customWidth="1"/>
    <col min="8" max="8" width="14.5703125" style="132" customWidth="1"/>
    <col min="9" max="9" width="7.140625" style="132" customWidth="1"/>
    <col min="10" max="10" width="13.28515625" style="132" customWidth="1"/>
    <col min="11" max="11" width="18.5703125" style="132" customWidth="1"/>
    <col min="12" max="12" width="14.140625" style="132" customWidth="1"/>
    <col min="13" max="13" width="15.28515625" style="132" customWidth="1"/>
    <col min="14" max="14" width="24.140625" style="132" customWidth="1"/>
    <col min="15" max="15" width="36" style="132" customWidth="1"/>
    <col min="16" max="16" width="27.42578125" style="132" customWidth="1"/>
    <col min="17" max="16384" width="9.140625" style="132"/>
  </cols>
  <sheetData>
    <row r="1" spans="1:16" ht="18.75" x14ac:dyDescent="0.3">
      <c r="A1" s="1" t="s">
        <v>0</v>
      </c>
      <c r="B1" s="2"/>
      <c r="C1" s="3"/>
      <c r="D1" s="3"/>
      <c r="E1" s="3"/>
      <c r="F1" s="3"/>
      <c r="G1" s="3"/>
      <c r="H1" s="3"/>
      <c r="I1" s="3"/>
    </row>
    <row r="2" spans="1:16" ht="18.75" x14ac:dyDescent="0.3">
      <c r="A2" s="4" t="s">
        <v>1</v>
      </c>
      <c r="B2" s="5"/>
      <c r="C2" s="3"/>
      <c r="D2" s="3"/>
      <c r="E2" s="235" t="s">
        <v>85</v>
      </c>
      <c r="F2" s="235"/>
      <c r="G2" s="235"/>
      <c r="H2" s="235"/>
      <c r="I2" s="235"/>
      <c r="J2" s="235"/>
      <c r="K2" s="235"/>
    </row>
    <row r="3" spans="1:16" x14ac:dyDescent="0.25">
      <c r="A3" s="6" t="s">
        <v>2</v>
      </c>
      <c r="B3" s="7">
        <v>5000</v>
      </c>
      <c r="C3" s="8"/>
      <c r="D3" s="8"/>
      <c r="E3" s="235"/>
      <c r="F3" s="235"/>
      <c r="G3" s="235"/>
      <c r="H3" s="235"/>
      <c r="I3" s="235"/>
      <c r="J3" s="235"/>
      <c r="K3" s="235"/>
    </row>
    <row r="4" spans="1:16" x14ac:dyDescent="0.25">
      <c r="A4" s="6" t="s">
        <v>3</v>
      </c>
      <c r="B4" s="7"/>
      <c r="C4" s="8"/>
      <c r="D4" s="8"/>
      <c r="E4" s="235"/>
      <c r="F4" s="235"/>
      <c r="G4" s="235"/>
      <c r="H4" s="235"/>
      <c r="I4" s="235"/>
      <c r="J4" s="235"/>
      <c r="K4" s="235"/>
    </row>
    <row r="5" spans="1:16" ht="24" customHeight="1" x14ac:dyDescent="0.25">
      <c r="A5" s="6" t="s">
        <v>5</v>
      </c>
      <c r="B5" s="9">
        <v>1000</v>
      </c>
      <c r="C5" s="10"/>
      <c r="D5" s="10"/>
      <c r="E5" s="10"/>
      <c r="F5" s="10"/>
      <c r="G5" s="10"/>
      <c r="H5" s="10"/>
      <c r="I5" s="10"/>
    </row>
    <row r="6" spans="1:16" ht="30" x14ac:dyDescent="0.25">
      <c r="A6" s="6" t="s">
        <v>6</v>
      </c>
      <c r="B6" s="7"/>
      <c r="C6" s="8"/>
      <c r="D6" s="8"/>
      <c r="E6" s="8"/>
      <c r="F6" s="8"/>
      <c r="G6" s="8"/>
      <c r="H6" s="8"/>
      <c r="I6" s="8"/>
    </row>
    <row r="7" spans="1:16" ht="31.5" thickBot="1" x14ac:dyDescent="0.35">
      <c r="A7" s="11" t="s">
        <v>7</v>
      </c>
      <c r="B7" s="133"/>
      <c r="C7" s="3"/>
      <c r="D7" s="3"/>
      <c r="E7" s="3"/>
      <c r="F7" s="3"/>
      <c r="G7" s="3"/>
      <c r="H7" s="3"/>
      <c r="I7" s="3"/>
    </row>
    <row r="9" spans="1:16" ht="15.75" thickBot="1" x14ac:dyDescent="0.3"/>
    <row r="10" spans="1:16" ht="18.75" x14ac:dyDescent="0.3">
      <c r="A10" s="134" t="s">
        <v>74</v>
      </c>
      <c r="B10" s="135"/>
      <c r="C10" s="242" t="s">
        <v>8</v>
      </c>
      <c r="D10" s="243"/>
      <c r="E10" s="243"/>
      <c r="F10" s="243"/>
      <c r="G10" s="250" t="s">
        <v>9</v>
      </c>
      <c r="H10" s="251"/>
      <c r="I10" s="194"/>
      <c r="J10" s="135"/>
      <c r="K10" s="260" t="s">
        <v>12</v>
      </c>
      <c r="L10" s="254"/>
      <c r="M10" s="255"/>
      <c r="N10" s="256"/>
      <c r="O10" s="248" t="s">
        <v>9</v>
      </c>
      <c r="P10" s="249"/>
    </row>
    <row r="11" spans="1:16" ht="19.5" thickBot="1" x14ac:dyDescent="0.35">
      <c r="B11" s="135"/>
      <c r="C11" s="136"/>
      <c r="D11" s="21"/>
      <c r="E11" s="22"/>
      <c r="F11" s="23"/>
      <c r="G11" s="38"/>
      <c r="H11" s="36"/>
      <c r="I11" s="194"/>
      <c r="J11" s="135"/>
      <c r="K11" s="257" t="s">
        <v>59</v>
      </c>
      <c r="L11" s="258"/>
      <c r="M11" s="258"/>
      <c r="N11" s="259"/>
      <c r="O11" s="137"/>
      <c r="P11" s="140"/>
    </row>
    <row r="12" spans="1:16" ht="45.75" thickBot="1" x14ac:dyDescent="0.3">
      <c r="A12" s="141" t="s">
        <v>24</v>
      </c>
      <c r="C12" s="28" t="s">
        <v>13</v>
      </c>
      <c r="D12" s="29" t="s">
        <v>75</v>
      </c>
      <c r="E12" s="30" t="s">
        <v>2</v>
      </c>
      <c r="F12" s="31" t="s">
        <v>17</v>
      </c>
      <c r="G12" s="32" t="s">
        <v>20</v>
      </c>
      <c r="H12" s="33" t="s">
        <v>21</v>
      </c>
      <c r="I12" s="194"/>
      <c r="J12" s="135"/>
      <c r="K12" s="142" t="s">
        <v>13</v>
      </c>
      <c r="L12" s="143" t="s">
        <v>29</v>
      </c>
      <c r="M12" s="146" t="s">
        <v>12</v>
      </c>
      <c r="N12" s="148" t="s">
        <v>57</v>
      </c>
      <c r="O12" s="149" t="s">
        <v>20</v>
      </c>
      <c r="P12" s="150" t="s">
        <v>37</v>
      </c>
    </row>
    <row r="13" spans="1:16" ht="18.75" thickBot="1" x14ac:dyDescent="0.3">
      <c r="A13" s="151" t="s">
        <v>41</v>
      </c>
      <c r="C13" s="40" t="s">
        <v>25</v>
      </c>
      <c r="D13" s="41"/>
      <c r="E13" s="42" t="s">
        <v>76</v>
      </c>
      <c r="F13" s="43" t="s">
        <v>27</v>
      </c>
      <c r="G13" s="45" t="s">
        <v>28</v>
      </c>
      <c r="H13" s="195">
        <v>0.2</v>
      </c>
      <c r="I13" s="194"/>
      <c r="K13" s="160" t="s">
        <v>25</v>
      </c>
      <c r="L13" s="161"/>
      <c r="M13" s="154"/>
      <c r="N13" s="157" t="s">
        <v>27</v>
      </c>
      <c r="O13" s="158" t="s">
        <v>69</v>
      </c>
      <c r="P13" s="159">
        <v>0.2</v>
      </c>
    </row>
    <row r="14" spans="1:16" ht="60.75" thickBot="1" x14ac:dyDescent="0.3">
      <c r="A14" s="162" t="s">
        <v>48</v>
      </c>
      <c r="C14" s="196">
        <v>42129.339583333334</v>
      </c>
      <c r="D14" s="176">
        <v>535</v>
      </c>
      <c r="E14" s="62">
        <v>5000</v>
      </c>
      <c r="F14" s="63">
        <f t="shared" ref="F14:F19" si="0">IF(D14&gt;E14, 1, 0)</f>
        <v>0</v>
      </c>
      <c r="G14" s="64" t="s">
        <v>42</v>
      </c>
      <c r="H14" s="197" t="s">
        <v>43</v>
      </c>
      <c r="I14" s="194"/>
      <c r="K14" s="196">
        <v>42129.339583333334</v>
      </c>
      <c r="L14" s="176">
        <v>535</v>
      </c>
      <c r="M14" s="198">
        <v>1000</v>
      </c>
      <c r="N14" s="169">
        <f t="shared" ref="N14:N19" si="1">IF(L14&gt;M14,1,0)</f>
        <v>0</v>
      </c>
      <c r="O14" s="170" t="s">
        <v>72</v>
      </c>
      <c r="P14" s="174" t="s">
        <v>73</v>
      </c>
    </row>
    <row r="15" spans="1:16" ht="15.75" thickBot="1" x14ac:dyDescent="0.3">
      <c r="C15" s="199">
        <v>42206.354166666664</v>
      </c>
      <c r="D15" s="176">
        <v>377</v>
      </c>
      <c r="E15" s="62">
        <v>5000</v>
      </c>
      <c r="F15" s="63">
        <f t="shared" si="0"/>
        <v>0</v>
      </c>
      <c r="G15" s="64" t="s">
        <v>49</v>
      </c>
      <c r="H15" s="200">
        <f>SUM(F14:F19)</f>
        <v>0</v>
      </c>
      <c r="I15" s="194"/>
      <c r="J15" s="135"/>
      <c r="K15" s="199">
        <v>42206.354166666664</v>
      </c>
      <c r="L15" s="176">
        <v>377</v>
      </c>
      <c r="M15" s="198">
        <v>1000</v>
      </c>
      <c r="N15" s="169">
        <f t="shared" si="1"/>
        <v>0</v>
      </c>
      <c r="O15" s="170" t="s">
        <v>49</v>
      </c>
      <c r="P15" s="177">
        <f>SUM(N14:N240)</f>
        <v>0</v>
      </c>
    </row>
    <row r="16" spans="1:16" ht="15.75" thickBot="1" x14ac:dyDescent="0.3">
      <c r="C16" s="199">
        <v>42486</v>
      </c>
      <c r="D16" s="176">
        <v>239</v>
      </c>
      <c r="E16" s="62">
        <v>5000</v>
      </c>
      <c r="F16" s="63">
        <f t="shared" si="0"/>
        <v>0</v>
      </c>
      <c r="G16" s="64" t="s">
        <v>51</v>
      </c>
      <c r="H16" s="200">
        <f>COUNT(F14:F19)</f>
        <v>6</v>
      </c>
      <c r="I16" s="194"/>
      <c r="J16" s="135"/>
      <c r="K16" s="199">
        <v>42486</v>
      </c>
      <c r="L16" s="176">
        <v>239</v>
      </c>
      <c r="M16" s="198">
        <v>1000</v>
      </c>
      <c r="N16" s="169">
        <f t="shared" si="1"/>
        <v>0</v>
      </c>
      <c r="O16" s="170" t="s">
        <v>51</v>
      </c>
      <c r="P16" s="177">
        <f>COUNT(N14:N240)</f>
        <v>6</v>
      </c>
    </row>
    <row r="17" spans="3:16" ht="15.75" thickBot="1" x14ac:dyDescent="0.3">
      <c r="C17" s="199">
        <v>42577</v>
      </c>
      <c r="D17" s="176">
        <v>588</v>
      </c>
      <c r="E17" s="62">
        <v>5000</v>
      </c>
      <c r="F17" s="63">
        <f t="shared" si="0"/>
        <v>0</v>
      </c>
      <c r="G17" s="64" t="s">
        <v>52</v>
      </c>
      <c r="H17" s="201">
        <f t="shared" ref="H17" si="2">H15/H16</f>
        <v>0</v>
      </c>
      <c r="I17" s="194"/>
      <c r="J17" s="135"/>
      <c r="K17" s="199">
        <v>42577</v>
      </c>
      <c r="L17" s="176">
        <v>588</v>
      </c>
      <c r="M17" s="198">
        <v>1000</v>
      </c>
      <c r="N17" s="169">
        <f t="shared" si="1"/>
        <v>0</v>
      </c>
      <c r="O17" s="170" t="s">
        <v>52</v>
      </c>
      <c r="P17" s="171">
        <f>P15/P16</f>
        <v>0</v>
      </c>
    </row>
    <row r="18" spans="3:16" ht="16.5" thickBot="1" x14ac:dyDescent="0.3">
      <c r="C18" s="202">
        <v>42850</v>
      </c>
      <c r="D18" s="176">
        <v>553</v>
      </c>
      <c r="E18" s="62">
        <v>5000</v>
      </c>
      <c r="F18" s="63">
        <f t="shared" si="0"/>
        <v>0</v>
      </c>
      <c r="G18" s="203" t="s">
        <v>53</v>
      </c>
      <c r="H18" s="204" t="str">
        <f t="shared" ref="H18" si="3">IF(H15&gt;1,"yes","no")</f>
        <v>no</v>
      </c>
      <c r="I18" s="194"/>
      <c r="J18" s="135"/>
      <c r="K18" s="202">
        <v>42850</v>
      </c>
      <c r="L18" s="176">
        <v>553</v>
      </c>
      <c r="M18" s="198">
        <v>1000</v>
      </c>
      <c r="N18" s="169">
        <f t="shared" si="1"/>
        <v>0</v>
      </c>
      <c r="O18" s="179" t="s">
        <v>53</v>
      </c>
      <c r="P18" s="205" t="str">
        <f>IF(AND((P15&gt;1),(P16&gt;0.05)),"yes","no")</f>
        <v>no</v>
      </c>
    </row>
    <row r="19" spans="3:16" ht="15.75" thickBot="1" x14ac:dyDescent="0.3">
      <c r="C19" s="206">
        <v>42941</v>
      </c>
      <c r="D19" s="207">
        <v>244</v>
      </c>
      <c r="E19" s="208">
        <v>5000</v>
      </c>
      <c r="F19" s="209">
        <f t="shared" si="0"/>
        <v>0</v>
      </c>
      <c r="G19" s="71"/>
      <c r="H19" s="71"/>
      <c r="K19" s="206">
        <v>42941</v>
      </c>
      <c r="L19" s="207">
        <v>244</v>
      </c>
      <c r="M19" s="210">
        <v>1000</v>
      </c>
      <c r="N19" s="211">
        <f t="shared" si="1"/>
        <v>0</v>
      </c>
      <c r="O19" s="182"/>
      <c r="P19" s="212"/>
    </row>
    <row r="20" spans="3:16" x14ac:dyDescent="0.25">
      <c r="C20" s="100"/>
      <c r="D20" s="100"/>
      <c r="E20" s="100"/>
      <c r="F20" s="213"/>
      <c r="G20" s="71"/>
      <c r="H20" s="71"/>
      <c r="K20" s="214"/>
      <c r="L20" s="26"/>
      <c r="M20" s="215"/>
      <c r="N20" s="191"/>
      <c r="O20" s="182"/>
      <c r="P20" s="216"/>
    </row>
    <row r="21" spans="3:16" x14ac:dyDescent="0.25">
      <c r="C21" s="100"/>
      <c r="D21" s="100"/>
      <c r="E21" s="100"/>
      <c r="F21" s="100"/>
      <c r="G21" s="95"/>
      <c r="H21" s="95"/>
      <c r="K21" s="214"/>
      <c r="L21" s="26"/>
      <c r="M21" s="217"/>
      <c r="N21" s="191"/>
      <c r="O21" s="182"/>
      <c r="P21" s="189"/>
    </row>
    <row r="22" spans="3:16" x14ac:dyDescent="0.25">
      <c r="C22" s="100"/>
      <c r="D22" s="100"/>
      <c r="E22" s="100"/>
      <c r="F22" s="100"/>
      <c r="G22" s="97"/>
      <c r="H22" s="97"/>
      <c r="K22" s="214"/>
      <c r="L22" s="26"/>
      <c r="M22" s="217"/>
      <c r="N22" s="191"/>
      <c r="O22" s="186"/>
      <c r="P22" s="189"/>
    </row>
    <row r="23" spans="3:16" x14ac:dyDescent="0.25">
      <c r="C23" s="100"/>
      <c r="D23" s="100"/>
      <c r="E23" s="100"/>
      <c r="F23" s="100"/>
      <c r="G23" s="98"/>
      <c r="H23" s="98"/>
      <c r="K23" s="214"/>
      <c r="L23" s="26"/>
      <c r="M23" s="217"/>
      <c r="N23" s="191"/>
      <c r="O23" s="186"/>
    </row>
    <row r="24" spans="3:16" x14ac:dyDescent="0.25">
      <c r="C24" s="100"/>
      <c r="D24" s="100"/>
      <c r="E24" s="100"/>
      <c r="F24" s="100"/>
      <c r="G24"/>
      <c r="H24"/>
      <c r="K24" s="214"/>
      <c r="L24" s="26"/>
      <c r="M24" s="217"/>
      <c r="N24" s="191"/>
    </row>
    <row r="25" spans="3:16" x14ac:dyDescent="0.25">
      <c r="C25" s="100"/>
      <c r="D25" s="100"/>
      <c r="E25" s="100"/>
      <c r="F25" s="100"/>
      <c r="G25" s="56"/>
      <c r="H25" s="56"/>
      <c r="K25" s="214"/>
      <c r="L25" s="26"/>
      <c r="M25" s="217"/>
      <c r="N25" s="191"/>
      <c r="O25" s="189"/>
      <c r="P25" s="189"/>
    </row>
    <row r="26" spans="3:16" x14ac:dyDescent="0.25">
      <c r="C26" s="100"/>
      <c r="D26" s="100"/>
      <c r="E26" s="100"/>
      <c r="F26" s="100"/>
      <c r="G26" s="71"/>
      <c r="H26" s="71"/>
      <c r="K26" s="214"/>
      <c r="L26" s="26"/>
      <c r="M26" s="217"/>
      <c r="N26" s="191"/>
      <c r="O26" s="182"/>
      <c r="P26" s="182"/>
    </row>
    <row r="27" spans="3:16" x14ac:dyDescent="0.25">
      <c r="C27" s="100"/>
      <c r="D27" s="100"/>
      <c r="E27" s="100"/>
      <c r="F27" s="100"/>
      <c r="G27" s="71"/>
      <c r="H27" s="71"/>
      <c r="K27" s="214"/>
      <c r="L27" s="26"/>
      <c r="M27" s="217"/>
      <c r="N27" s="191"/>
      <c r="O27" s="182"/>
      <c r="P27" s="218"/>
    </row>
    <row r="28" spans="3:16" x14ac:dyDescent="0.25">
      <c r="C28" s="100"/>
      <c r="D28" s="100"/>
      <c r="E28" s="100"/>
      <c r="F28" s="100"/>
      <c r="G28" s="71"/>
      <c r="H28" s="71"/>
      <c r="K28" s="214"/>
      <c r="L28" s="26"/>
      <c r="M28" s="217"/>
      <c r="N28" s="191"/>
      <c r="O28" s="182"/>
      <c r="P28" s="182"/>
    </row>
    <row r="29" spans="3:16" x14ac:dyDescent="0.25">
      <c r="C29" s="100"/>
      <c r="D29" s="100"/>
      <c r="E29" s="100"/>
      <c r="F29" s="100"/>
      <c r="G29" s="71"/>
      <c r="H29" s="71"/>
      <c r="K29" s="214"/>
      <c r="L29" s="26"/>
      <c r="M29" s="217"/>
      <c r="N29" s="191"/>
      <c r="O29" s="182"/>
      <c r="P29" s="182"/>
    </row>
    <row r="30" spans="3:16" x14ac:dyDescent="0.25">
      <c r="C30" s="100"/>
      <c r="D30" s="100"/>
      <c r="E30" s="219"/>
      <c r="F30" s="100"/>
      <c r="G30" s="71"/>
      <c r="H30" s="71"/>
      <c r="K30" s="214"/>
      <c r="L30" s="191"/>
      <c r="M30" s="217"/>
      <c r="N30" s="191"/>
      <c r="O30" s="182"/>
      <c r="P30" s="218"/>
    </row>
    <row r="31" spans="3:16" x14ac:dyDescent="0.25">
      <c r="C31" s="100"/>
      <c r="D31" s="100"/>
      <c r="E31" s="100"/>
      <c r="F31" s="100"/>
      <c r="G31" s="71"/>
      <c r="H31" s="71"/>
      <c r="K31" s="214"/>
      <c r="L31" s="191"/>
      <c r="M31" s="217"/>
      <c r="N31" s="191"/>
      <c r="O31" s="182"/>
      <c r="P31" s="182"/>
    </row>
    <row r="32" spans="3:16" x14ac:dyDescent="0.25">
      <c r="C32" s="100"/>
      <c r="D32" s="100"/>
      <c r="E32" s="100"/>
      <c r="F32" s="100"/>
      <c r="G32" s="71"/>
      <c r="H32" s="71"/>
      <c r="K32" s="214"/>
      <c r="L32" s="191"/>
      <c r="M32" s="217"/>
      <c r="N32" s="191"/>
      <c r="O32" s="182"/>
      <c r="P32" s="218"/>
    </row>
    <row r="33" spans="3:16" x14ac:dyDescent="0.25">
      <c r="C33" s="100"/>
      <c r="D33" s="100"/>
      <c r="E33" s="100"/>
      <c r="F33" s="100"/>
      <c r="G33" s="71"/>
      <c r="H33" s="71"/>
      <c r="K33" s="214"/>
      <c r="L33" s="191"/>
      <c r="M33" s="217"/>
      <c r="N33" s="191"/>
      <c r="O33" s="182"/>
      <c r="P33" s="216"/>
    </row>
    <row r="34" spans="3:16" x14ac:dyDescent="0.25">
      <c r="C34" s="100"/>
      <c r="D34" s="100"/>
      <c r="E34" s="100"/>
      <c r="F34" s="100"/>
      <c r="G34" s="56"/>
      <c r="H34" s="56"/>
      <c r="K34" s="214"/>
      <c r="L34" s="191"/>
      <c r="M34" s="217"/>
      <c r="N34" s="191"/>
      <c r="O34" s="189"/>
      <c r="P34" s="189"/>
    </row>
    <row r="35" spans="3:16" x14ac:dyDescent="0.25">
      <c r="C35" s="100"/>
      <c r="D35" s="100"/>
      <c r="E35" s="100"/>
      <c r="F35" s="100"/>
      <c r="G35" s="100"/>
      <c r="H35" s="100"/>
      <c r="K35" s="214"/>
      <c r="L35" s="191"/>
      <c r="M35" s="217"/>
      <c r="N35" s="191"/>
      <c r="O35" s="191"/>
    </row>
    <row r="36" spans="3:16" x14ac:dyDescent="0.25">
      <c r="C36" s="100"/>
      <c r="D36" s="100"/>
      <c r="E36" s="100"/>
      <c r="F36" s="100"/>
      <c r="G36" s="102"/>
      <c r="H36" s="102"/>
      <c r="K36" s="214"/>
      <c r="L36" s="191"/>
      <c r="M36" s="217"/>
      <c r="N36" s="191"/>
      <c r="O36" s="189"/>
    </row>
    <row r="37" spans="3:16" x14ac:dyDescent="0.25">
      <c r="C37" s="100"/>
      <c r="D37" s="100"/>
      <c r="E37" s="100"/>
      <c r="F37" s="100"/>
      <c r="G37"/>
      <c r="H37"/>
      <c r="K37" s="214"/>
      <c r="L37" s="191"/>
      <c r="M37" s="217"/>
      <c r="N37" s="191"/>
    </row>
    <row r="38" spans="3:16" x14ac:dyDescent="0.25">
      <c r="C38" s="100"/>
      <c r="D38" s="100"/>
      <c r="E38" s="100"/>
      <c r="F38" s="100"/>
      <c r="G38"/>
      <c r="H38"/>
      <c r="K38" s="214"/>
      <c r="L38" s="191"/>
      <c r="M38" s="217"/>
      <c r="N38" s="191"/>
    </row>
    <row r="39" spans="3:16" x14ac:dyDescent="0.25">
      <c r="C39" s="100"/>
      <c r="D39" s="100"/>
      <c r="E39" s="100"/>
      <c r="F39" s="100"/>
      <c r="G39"/>
      <c r="H39"/>
      <c r="K39" s="214"/>
      <c r="L39" s="191"/>
      <c r="M39" s="217"/>
      <c r="N39" s="191"/>
    </row>
    <row r="40" spans="3:16" x14ac:dyDescent="0.25">
      <c r="C40" s="100"/>
      <c r="D40" s="100"/>
      <c r="E40" s="100"/>
      <c r="F40" s="100"/>
      <c r="G40"/>
      <c r="H40"/>
      <c r="K40" s="214"/>
      <c r="L40" s="191"/>
      <c r="M40" s="217"/>
      <c r="N40" s="191"/>
    </row>
    <row r="41" spans="3:16" x14ac:dyDescent="0.25">
      <c r="C41" s="100"/>
      <c r="D41" s="100"/>
      <c r="E41" s="100"/>
      <c r="F41" s="100"/>
      <c r="G41"/>
      <c r="H41"/>
      <c r="K41" s="214"/>
      <c r="L41" s="191"/>
      <c r="M41" s="217"/>
      <c r="N41" s="191"/>
    </row>
    <row r="42" spans="3:16" x14ac:dyDescent="0.25">
      <c r="C42" s="100"/>
      <c r="D42" s="100"/>
      <c r="E42" s="100"/>
      <c r="F42" s="100"/>
      <c r="G42"/>
      <c r="H42"/>
      <c r="K42" s="214"/>
      <c r="L42" s="191"/>
      <c r="M42" s="217"/>
      <c r="N42" s="191"/>
    </row>
    <row r="43" spans="3:16" x14ac:dyDescent="0.25">
      <c r="C43" s="100"/>
      <c r="D43" s="100"/>
      <c r="E43" s="100"/>
      <c r="F43" s="100"/>
      <c r="G43"/>
      <c r="H43"/>
      <c r="K43" s="214"/>
      <c r="L43" s="191"/>
      <c r="M43" s="217"/>
      <c r="N43" s="191"/>
    </row>
    <row r="44" spans="3:16" x14ac:dyDescent="0.25">
      <c r="C44" s="100"/>
      <c r="D44" s="100"/>
      <c r="E44" s="100"/>
      <c r="F44" s="100"/>
      <c r="G44"/>
      <c r="H44"/>
      <c r="K44" s="214"/>
      <c r="L44" s="191"/>
      <c r="M44" s="217"/>
      <c r="N44" s="191"/>
    </row>
    <row r="45" spans="3:16" x14ac:dyDescent="0.25">
      <c r="C45" s="100"/>
      <c r="D45" s="100"/>
      <c r="E45" s="100"/>
      <c r="F45" s="100"/>
      <c r="G45"/>
      <c r="H45"/>
      <c r="K45" s="214"/>
      <c r="L45" s="191"/>
      <c r="M45" s="217"/>
      <c r="N45" s="191"/>
    </row>
    <row r="46" spans="3:16" x14ac:dyDescent="0.25">
      <c r="C46" s="100"/>
      <c r="D46" s="100"/>
      <c r="E46" s="100"/>
      <c r="F46" s="100"/>
      <c r="G46"/>
      <c r="H46"/>
      <c r="K46" s="214"/>
      <c r="L46" s="191"/>
      <c r="M46" s="217"/>
      <c r="N46" s="191"/>
    </row>
    <row r="47" spans="3:16" x14ac:dyDescent="0.25">
      <c r="C47" s="100"/>
      <c r="D47" s="100"/>
      <c r="E47" s="100"/>
      <c r="F47" s="100"/>
      <c r="G47"/>
      <c r="H47"/>
      <c r="K47" s="214"/>
      <c r="L47" s="191"/>
      <c r="M47" s="217"/>
      <c r="N47" s="191"/>
    </row>
    <row r="48" spans="3:16" x14ac:dyDescent="0.25">
      <c r="C48" s="100"/>
      <c r="D48" s="100"/>
      <c r="E48" s="100"/>
      <c r="F48" s="100"/>
      <c r="G48"/>
      <c r="H48"/>
      <c r="K48" s="214"/>
      <c r="L48" s="191"/>
      <c r="M48" s="217"/>
      <c r="N48" s="191"/>
    </row>
    <row r="49" spans="3:14" x14ac:dyDescent="0.25">
      <c r="C49" s="100"/>
      <c r="D49" s="100"/>
      <c r="E49" s="100"/>
      <c r="F49" s="100"/>
      <c r="G49"/>
      <c r="H49"/>
      <c r="K49" s="214"/>
      <c r="L49" s="191"/>
      <c r="M49" s="217"/>
      <c r="N49" s="191"/>
    </row>
    <row r="50" spans="3:14" x14ac:dyDescent="0.25">
      <c r="C50" s="100"/>
      <c r="D50" s="100"/>
      <c r="E50" s="100"/>
      <c r="F50" s="100"/>
      <c r="G50"/>
      <c r="H50"/>
      <c r="K50" s="214"/>
      <c r="L50" s="191"/>
      <c r="M50" s="217"/>
      <c r="N50" s="191"/>
    </row>
    <row r="51" spans="3:14" x14ac:dyDescent="0.25">
      <c r="C51" s="100"/>
      <c r="D51" s="100"/>
      <c r="E51" s="100"/>
      <c r="F51" s="100"/>
      <c r="G51"/>
      <c r="H51"/>
      <c r="K51" s="214"/>
      <c r="L51" s="191"/>
      <c r="M51" s="217"/>
      <c r="N51" s="191"/>
    </row>
    <row r="52" spans="3:14" x14ac:dyDescent="0.25">
      <c r="C52" s="100"/>
      <c r="D52" s="100"/>
      <c r="E52" s="100"/>
      <c r="F52" s="100"/>
      <c r="G52"/>
      <c r="H52"/>
      <c r="K52" s="214"/>
      <c r="L52" s="191"/>
      <c r="M52" s="217"/>
      <c r="N52" s="191"/>
    </row>
    <row r="53" spans="3:14" x14ac:dyDescent="0.25">
      <c r="C53" s="100"/>
      <c r="D53" s="100"/>
      <c r="E53" s="100"/>
      <c r="F53" s="100"/>
      <c r="G53"/>
      <c r="H53"/>
      <c r="K53" s="214"/>
      <c r="L53" s="191"/>
      <c r="M53" s="217"/>
      <c r="N53" s="191"/>
    </row>
    <row r="54" spans="3:14" x14ac:dyDescent="0.25">
      <c r="C54" s="100"/>
      <c r="D54" s="100"/>
      <c r="E54" s="100"/>
      <c r="F54" s="100"/>
      <c r="G54"/>
      <c r="H54"/>
      <c r="K54" s="214"/>
      <c r="L54" s="191"/>
      <c r="M54" s="217"/>
      <c r="N54" s="191"/>
    </row>
    <row r="55" spans="3:14" x14ac:dyDescent="0.25">
      <c r="C55" s="100"/>
      <c r="D55" s="100"/>
      <c r="E55" s="100"/>
      <c r="F55" s="100"/>
      <c r="G55"/>
      <c r="H55"/>
      <c r="K55" s="214"/>
      <c r="L55" s="191"/>
      <c r="M55" s="217"/>
      <c r="N55" s="191"/>
    </row>
    <row r="56" spans="3:14" x14ac:dyDescent="0.25">
      <c r="C56" s="100"/>
      <c r="D56" s="100"/>
      <c r="E56" s="100"/>
      <c r="F56" s="100"/>
      <c r="G56"/>
      <c r="H56"/>
      <c r="K56" s="214"/>
      <c r="L56" s="191"/>
      <c r="M56" s="217"/>
      <c r="N56" s="191"/>
    </row>
    <row r="57" spans="3:14" x14ac:dyDescent="0.25">
      <c r="C57" s="100"/>
      <c r="D57" s="100"/>
      <c r="E57" s="100"/>
      <c r="F57" s="100"/>
      <c r="G57"/>
      <c r="H57"/>
      <c r="K57" s="214"/>
      <c r="L57" s="191"/>
      <c r="M57" s="217"/>
      <c r="N57" s="191"/>
    </row>
    <row r="58" spans="3:14" x14ac:dyDescent="0.25">
      <c r="C58" s="100"/>
      <c r="D58" s="100"/>
      <c r="E58" s="100"/>
      <c r="F58" s="100"/>
      <c r="G58"/>
      <c r="H58"/>
      <c r="K58" s="214"/>
      <c r="L58" s="191"/>
      <c r="M58" s="217"/>
      <c r="N58" s="191"/>
    </row>
    <row r="59" spans="3:14" x14ac:dyDescent="0.25">
      <c r="C59" s="100"/>
      <c r="D59" s="100"/>
      <c r="E59" s="100"/>
      <c r="F59" s="100"/>
      <c r="G59"/>
      <c r="H59"/>
      <c r="K59" s="214"/>
      <c r="L59" s="191"/>
      <c r="M59" s="217"/>
      <c r="N59" s="191"/>
    </row>
    <row r="60" spans="3:14" x14ac:dyDescent="0.25">
      <c r="C60" s="100"/>
      <c r="D60" s="100"/>
      <c r="E60" s="100"/>
      <c r="F60" s="100"/>
      <c r="G60"/>
      <c r="H60"/>
      <c r="K60" s="214"/>
      <c r="L60" s="191"/>
      <c r="M60" s="217"/>
      <c r="N60" s="191"/>
    </row>
    <row r="61" spans="3:14" x14ac:dyDescent="0.25">
      <c r="C61" s="100"/>
      <c r="D61" s="100"/>
      <c r="E61" s="100"/>
      <c r="F61" s="100"/>
      <c r="G61"/>
      <c r="H61"/>
      <c r="K61" s="214"/>
      <c r="L61" s="191"/>
      <c r="M61" s="217"/>
      <c r="N61" s="191"/>
    </row>
    <row r="62" spans="3:14" x14ac:dyDescent="0.25">
      <c r="C62" s="100"/>
      <c r="D62" s="100"/>
      <c r="E62" s="100"/>
      <c r="F62" s="100"/>
      <c r="G62"/>
      <c r="H62"/>
      <c r="K62" s="214"/>
      <c r="L62" s="191"/>
      <c r="M62" s="217"/>
      <c r="N62" s="191"/>
    </row>
    <row r="63" spans="3:14" x14ac:dyDescent="0.25">
      <c r="C63" s="100"/>
      <c r="D63" s="100"/>
      <c r="E63" s="100"/>
      <c r="F63" s="100"/>
      <c r="G63"/>
      <c r="H63"/>
      <c r="K63" s="214"/>
      <c r="L63" s="191"/>
      <c r="M63" s="217"/>
      <c r="N63" s="191"/>
    </row>
    <row r="64" spans="3:14" x14ac:dyDescent="0.25">
      <c r="C64" s="100"/>
      <c r="D64" s="100"/>
      <c r="E64" s="100"/>
      <c r="F64" s="100"/>
      <c r="G64"/>
      <c r="H64"/>
      <c r="K64" s="214"/>
      <c r="L64" s="191"/>
      <c r="M64" s="217"/>
      <c r="N64" s="191"/>
    </row>
    <row r="65" spans="3:14" x14ac:dyDescent="0.25">
      <c r="C65" s="100"/>
      <c r="D65" s="100"/>
      <c r="E65" s="100"/>
      <c r="F65" s="100"/>
      <c r="G65"/>
      <c r="H65"/>
      <c r="K65" s="214"/>
      <c r="L65" s="191"/>
      <c r="M65" s="217"/>
      <c r="N65" s="191"/>
    </row>
    <row r="66" spans="3:14" x14ac:dyDescent="0.25">
      <c r="C66" s="100"/>
      <c r="D66" s="100"/>
      <c r="E66" s="100"/>
      <c r="F66" s="100"/>
      <c r="G66"/>
      <c r="H66"/>
      <c r="K66" s="214"/>
      <c r="L66" s="191"/>
      <c r="M66" s="217"/>
      <c r="N66" s="191"/>
    </row>
    <row r="67" spans="3:14" x14ac:dyDescent="0.25">
      <c r="C67" s="100"/>
      <c r="D67" s="100"/>
      <c r="E67" s="100"/>
      <c r="F67" s="100"/>
      <c r="G67"/>
      <c r="H67"/>
      <c r="K67" s="214"/>
      <c r="L67" s="191"/>
      <c r="M67" s="217"/>
      <c r="N67" s="191"/>
    </row>
    <row r="68" spans="3:14" x14ac:dyDescent="0.25">
      <c r="C68" s="100"/>
      <c r="D68" s="100"/>
      <c r="E68" s="100"/>
      <c r="F68" s="100"/>
      <c r="G68"/>
      <c r="H68"/>
      <c r="K68" s="214"/>
      <c r="L68" s="191"/>
      <c r="M68" s="217"/>
      <c r="N68" s="191"/>
    </row>
    <row r="69" spans="3:14" x14ac:dyDescent="0.25">
      <c r="C69" s="100"/>
      <c r="D69" s="100"/>
      <c r="E69" s="100"/>
      <c r="F69" s="100"/>
      <c r="G69"/>
      <c r="H69"/>
      <c r="K69" s="214"/>
      <c r="L69" s="191"/>
      <c r="M69" s="217"/>
      <c r="N69" s="191"/>
    </row>
    <row r="70" spans="3:14" x14ac:dyDescent="0.25">
      <c r="C70" s="100"/>
      <c r="D70" s="100"/>
      <c r="E70" s="100"/>
      <c r="F70" s="100"/>
      <c r="G70"/>
      <c r="H70"/>
      <c r="K70" s="214"/>
      <c r="L70" s="191"/>
      <c r="M70" s="217"/>
      <c r="N70" s="191"/>
    </row>
    <row r="71" spans="3:14" x14ac:dyDescent="0.25">
      <c r="C71" s="100"/>
      <c r="D71" s="100"/>
      <c r="E71" s="100"/>
      <c r="F71" s="100"/>
      <c r="G71"/>
      <c r="H71"/>
      <c r="K71" s="214"/>
      <c r="L71" s="191"/>
      <c r="M71" s="217"/>
      <c r="N71" s="191"/>
    </row>
    <row r="72" spans="3:14" x14ac:dyDescent="0.25">
      <c r="C72" s="100"/>
      <c r="D72" s="100"/>
      <c r="E72" s="100"/>
      <c r="F72" s="100"/>
      <c r="G72"/>
      <c r="H72"/>
      <c r="K72" s="214"/>
      <c r="L72" s="191"/>
      <c r="M72" s="217"/>
      <c r="N72" s="191"/>
    </row>
    <row r="73" spans="3:14" x14ac:dyDescent="0.25">
      <c r="C73" s="100"/>
      <c r="D73" s="100"/>
      <c r="E73" s="100"/>
      <c r="F73" s="100"/>
      <c r="G73"/>
      <c r="H73"/>
      <c r="K73" s="214"/>
      <c r="L73" s="191"/>
      <c r="M73" s="217"/>
      <c r="N73" s="191"/>
    </row>
    <row r="74" spans="3:14" x14ac:dyDescent="0.25">
      <c r="C74" s="100"/>
      <c r="D74" s="100"/>
      <c r="E74" s="100"/>
      <c r="F74" s="100"/>
      <c r="G74"/>
      <c r="H74"/>
      <c r="K74" s="214"/>
      <c r="L74" s="191"/>
      <c r="M74" s="217"/>
      <c r="N74" s="191"/>
    </row>
    <row r="75" spans="3:14" x14ac:dyDescent="0.25">
      <c r="C75" s="100"/>
      <c r="D75" s="100"/>
      <c r="E75" s="100"/>
      <c r="F75" s="100"/>
      <c r="G75"/>
      <c r="H75"/>
      <c r="K75" s="214"/>
      <c r="L75" s="191"/>
      <c r="M75" s="217"/>
      <c r="N75" s="191"/>
    </row>
    <row r="76" spans="3:14" x14ac:dyDescent="0.25">
      <c r="C76" s="100"/>
      <c r="D76" s="100"/>
      <c r="E76" s="100"/>
      <c r="F76" s="100"/>
      <c r="G76"/>
      <c r="H76"/>
      <c r="K76" s="214"/>
      <c r="L76" s="191"/>
      <c r="M76" s="217"/>
      <c r="N76" s="191"/>
    </row>
    <row r="77" spans="3:14" x14ac:dyDescent="0.25">
      <c r="C77" s="100"/>
      <c r="D77" s="100"/>
      <c r="E77" s="100"/>
      <c r="F77" s="100"/>
      <c r="G77"/>
      <c r="H77"/>
      <c r="K77" s="214"/>
      <c r="L77" s="191"/>
      <c r="M77" s="217"/>
      <c r="N77" s="191"/>
    </row>
    <row r="78" spans="3:14" x14ac:dyDescent="0.25">
      <c r="C78" s="100"/>
      <c r="D78" s="100"/>
      <c r="E78" s="100"/>
      <c r="F78" s="100"/>
      <c r="G78"/>
      <c r="H78"/>
      <c r="K78" s="214"/>
      <c r="L78" s="191"/>
      <c r="M78" s="217"/>
      <c r="N78" s="191"/>
    </row>
    <row r="79" spans="3:14" x14ac:dyDescent="0.25">
      <c r="C79" s="100"/>
      <c r="D79" s="100"/>
      <c r="E79" s="100"/>
      <c r="F79" s="100"/>
      <c r="G79"/>
      <c r="H79"/>
      <c r="K79" s="214"/>
      <c r="L79" s="191"/>
      <c r="M79" s="217"/>
      <c r="N79" s="191"/>
    </row>
    <row r="80" spans="3:14" x14ac:dyDescent="0.25">
      <c r="C80" s="100"/>
      <c r="D80" s="100"/>
      <c r="E80" s="100"/>
      <c r="F80" s="100"/>
      <c r="G80"/>
      <c r="H80"/>
      <c r="K80" s="214"/>
      <c r="L80" s="191"/>
      <c r="M80" s="217"/>
      <c r="N80" s="191"/>
    </row>
    <row r="81" spans="3:14" x14ac:dyDescent="0.25">
      <c r="C81" s="100"/>
      <c r="D81" s="100"/>
      <c r="E81" s="100"/>
      <c r="F81" s="100"/>
      <c r="G81"/>
      <c r="H81"/>
      <c r="K81" s="214"/>
      <c r="L81" s="191"/>
      <c r="M81" s="217"/>
      <c r="N81" s="191"/>
    </row>
    <row r="82" spans="3:14" x14ac:dyDescent="0.25">
      <c r="C82" s="100"/>
      <c r="D82" s="100"/>
      <c r="E82" s="100"/>
      <c r="F82" s="100"/>
      <c r="G82"/>
      <c r="H82"/>
      <c r="K82" s="214"/>
      <c r="L82" s="191"/>
      <c r="M82" s="217"/>
      <c r="N82" s="191"/>
    </row>
    <row r="83" spans="3:14" x14ac:dyDescent="0.25">
      <c r="C83" s="100"/>
      <c r="D83" s="100"/>
      <c r="E83" s="100"/>
      <c r="F83" s="100"/>
      <c r="G83"/>
      <c r="H83"/>
      <c r="K83" s="214"/>
      <c r="L83" s="191"/>
      <c r="M83" s="217"/>
      <c r="N83" s="191"/>
    </row>
    <row r="84" spans="3:14" x14ac:dyDescent="0.25">
      <c r="C84" s="100"/>
      <c r="D84" s="100"/>
      <c r="E84" s="100"/>
      <c r="F84" s="100"/>
      <c r="G84"/>
      <c r="H84"/>
      <c r="K84" s="214"/>
      <c r="L84" s="191"/>
      <c r="M84" s="217"/>
      <c r="N84" s="191"/>
    </row>
    <row r="85" spans="3:14" x14ac:dyDescent="0.25">
      <c r="C85" s="100"/>
      <c r="D85" s="100"/>
      <c r="E85" s="100"/>
      <c r="F85" s="100"/>
      <c r="G85"/>
      <c r="H85"/>
      <c r="K85" s="214"/>
      <c r="L85" s="191"/>
      <c r="M85" s="217"/>
      <c r="N85" s="191"/>
    </row>
    <row r="86" spans="3:14" x14ac:dyDescent="0.25">
      <c r="C86" s="100"/>
      <c r="D86" s="100"/>
      <c r="E86" s="100"/>
      <c r="F86" s="100"/>
      <c r="G86"/>
      <c r="H86"/>
      <c r="K86" s="214"/>
      <c r="L86" s="191"/>
      <c r="M86" s="217"/>
      <c r="N86" s="191"/>
    </row>
    <row r="87" spans="3:14" x14ac:dyDescent="0.25">
      <c r="C87" s="100"/>
      <c r="D87" s="100"/>
      <c r="E87" s="100"/>
      <c r="F87" s="100"/>
      <c r="G87"/>
      <c r="H87"/>
      <c r="K87" s="214"/>
      <c r="L87" s="191"/>
      <c r="M87" s="217"/>
      <c r="N87" s="191"/>
    </row>
    <row r="88" spans="3:14" x14ac:dyDescent="0.25">
      <c r="C88" s="100"/>
      <c r="D88" s="100"/>
      <c r="E88" s="100"/>
      <c r="F88" s="100"/>
      <c r="G88"/>
      <c r="H88"/>
      <c r="K88" s="214"/>
      <c r="L88" s="191"/>
      <c r="M88" s="217"/>
      <c r="N88" s="191"/>
    </row>
    <row r="89" spans="3:14" x14ac:dyDescent="0.25">
      <c r="C89" s="100"/>
      <c r="D89" s="100"/>
      <c r="E89" s="100"/>
      <c r="F89" s="100"/>
      <c r="G89"/>
      <c r="H89"/>
      <c r="K89" s="214"/>
      <c r="L89" s="191"/>
      <c r="M89" s="217"/>
      <c r="N89" s="191"/>
    </row>
    <row r="90" spans="3:14" x14ac:dyDescent="0.25">
      <c r="C90" s="100"/>
      <c r="D90" s="100"/>
      <c r="E90" s="100"/>
      <c r="F90" s="100"/>
      <c r="G90"/>
      <c r="H90"/>
      <c r="K90" s="214"/>
      <c r="L90" s="191"/>
      <c r="M90" s="217"/>
      <c r="N90" s="191"/>
    </row>
    <row r="91" spans="3:14" x14ac:dyDescent="0.25">
      <c r="C91" s="100"/>
      <c r="D91" s="100"/>
      <c r="E91" s="100"/>
      <c r="F91" s="100"/>
      <c r="G91"/>
      <c r="H91"/>
      <c r="K91" s="214"/>
      <c r="L91" s="191"/>
      <c r="M91" s="217"/>
      <c r="N91" s="191"/>
    </row>
    <row r="92" spans="3:14" x14ac:dyDescent="0.25">
      <c r="C92" s="100"/>
      <c r="D92" s="100"/>
      <c r="E92" s="100"/>
      <c r="F92" s="100"/>
      <c r="G92"/>
      <c r="H92"/>
      <c r="K92" s="214"/>
      <c r="L92" s="191"/>
      <c r="M92" s="217"/>
      <c r="N92" s="191"/>
    </row>
    <row r="93" spans="3:14" x14ac:dyDescent="0.25">
      <c r="C93" s="100"/>
      <c r="D93" s="100"/>
      <c r="E93" s="100"/>
      <c r="F93" s="100"/>
      <c r="G93"/>
      <c r="H93"/>
      <c r="K93" s="214"/>
      <c r="L93" s="191"/>
      <c r="M93" s="217"/>
      <c r="N93" s="191"/>
    </row>
    <row r="94" spans="3:14" x14ac:dyDescent="0.25">
      <c r="C94" s="100"/>
      <c r="D94" s="100"/>
      <c r="E94" s="100"/>
      <c r="F94" s="100"/>
      <c r="G94"/>
      <c r="H94"/>
      <c r="K94" s="214"/>
      <c r="L94" s="191"/>
      <c r="M94" s="217"/>
      <c r="N94" s="191"/>
    </row>
    <row r="95" spans="3:14" x14ac:dyDescent="0.25">
      <c r="C95" s="100"/>
      <c r="D95" s="100"/>
      <c r="E95" s="100"/>
      <c r="F95" s="100"/>
      <c r="G95"/>
      <c r="H95"/>
      <c r="K95" s="214"/>
      <c r="L95" s="191"/>
      <c r="M95" s="217"/>
      <c r="N95" s="191"/>
    </row>
    <row r="96" spans="3:14" x14ac:dyDescent="0.25">
      <c r="C96" s="100"/>
      <c r="D96" s="100"/>
      <c r="E96" s="100"/>
      <c r="F96" s="100"/>
      <c r="G96"/>
      <c r="H96"/>
      <c r="K96" s="214"/>
      <c r="L96" s="191"/>
      <c r="M96" s="217"/>
      <c r="N96" s="191"/>
    </row>
    <row r="97" spans="3:14" x14ac:dyDescent="0.25">
      <c r="C97" s="100"/>
      <c r="D97" s="100"/>
      <c r="E97" s="100"/>
      <c r="F97" s="100"/>
      <c r="G97"/>
      <c r="H97"/>
      <c r="K97" s="214"/>
      <c r="L97" s="191"/>
      <c r="M97" s="217"/>
      <c r="N97" s="191"/>
    </row>
    <row r="98" spans="3:14" x14ac:dyDescent="0.25">
      <c r="C98" s="100"/>
      <c r="D98" s="100"/>
      <c r="E98" s="100"/>
      <c r="F98" s="100"/>
      <c r="G98"/>
      <c r="H98"/>
      <c r="K98" s="214"/>
      <c r="L98" s="191"/>
      <c r="M98" s="217"/>
      <c r="N98" s="191"/>
    </row>
    <row r="99" spans="3:14" x14ac:dyDescent="0.25">
      <c r="C99" s="100"/>
      <c r="D99" s="100"/>
      <c r="E99" s="100"/>
      <c r="F99" s="100"/>
      <c r="G99"/>
      <c r="H99"/>
      <c r="K99" s="214"/>
      <c r="L99" s="191"/>
      <c r="M99" s="217"/>
      <c r="N99" s="191"/>
    </row>
    <row r="100" spans="3:14" x14ac:dyDescent="0.25">
      <c r="C100" s="100"/>
      <c r="D100" s="100"/>
      <c r="E100" s="100"/>
      <c r="F100" s="100"/>
      <c r="G100"/>
      <c r="H100"/>
      <c r="K100" s="214"/>
      <c r="L100" s="191"/>
      <c r="M100" s="217"/>
      <c r="N100" s="191"/>
    </row>
    <row r="101" spans="3:14" x14ac:dyDescent="0.25">
      <c r="C101" s="100"/>
      <c r="D101" s="100"/>
      <c r="E101" s="100"/>
      <c r="F101" s="100"/>
      <c r="G101"/>
      <c r="H101"/>
      <c r="K101" s="214"/>
      <c r="L101" s="191"/>
      <c r="M101" s="217"/>
      <c r="N101" s="191"/>
    </row>
    <row r="102" spans="3:14" x14ac:dyDescent="0.25">
      <c r="C102" s="100"/>
      <c r="D102" s="100"/>
      <c r="E102" s="100"/>
      <c r="F102" s="100"/>
      <c r="G102"/>
      <c r="H102"/>
      <c r="K102" s="214"/>
      <c r="L102" s="191"/>
      <c r="M102" s="217"/>
      <c r="N102" s="191"/>
    </row>
    <row r="103" spans="3:14" x14ac:dyDescent="0.25">
      <c r="C103" s="100"/>
      <c r="D103" s="100"/>
      <c r="E103" s="100"/>
      <c r="F103" s="100"/>
      <c r="G103"/>
      <c r="H103"/>
      <c r="K103" s="214"/>
      <c r="L103" s="191"/>
      <c r="M103" s="217"/>
      <c r="N103" s="191"/>
    </row>
    <row r="104" spans="3:14" x14ac:dyDescent="0.25">
      <c r="C104" s="100"/>
      <c r="D104" s="100"/>
      <c r="E104" s="100"/>
      <c r="F104" s="100"/>
      <c r="G104"/>
      <c r="H104"/>
      <c r="K104" s="214"/>
      <c r="L104" s="191"/>
      <c r="M104" s="217"/>
      <c r="N104" s="191"/>
    </row>
    <row r="105" spans="3:14" x14ac:dyDescent="0.25">
      <c r="C105" s="100"/>
      <c r="D105" s="100"/>
      <c r="E105" s="100"/>
      <c r="F105" s="100"/>
      <c r="G105"/>
      <c r="H105"/>
      <c r="K105" s="214"/>
      <c r="L105" s="191"/>
      <c r="M105" s="217"/>
      <c r="N105" s="191"/>
    </row>
    <row r="106" spans="3:14" x14ac:dyDescent="0.25">
      <c r="C106" s="100"/>
      <c r="D106" s="100"/>
      <c r="E106" s="100"/>
      <c r="F106" s="100"/>
      <c r="G106"/>
      <c r="H106"/>
      <c r="K106" s="214"/>
      <c r="L106" s="191"/>
      <c r="M106" s="217"/>
      <c r="N106" s="191"/>
    </row>
    <row r="107" spans="3:14" x14ac:dyDescent="0.25">
      <c r="C107" s="100"/>
      <c r="D107" s="100"/>
      <c r="E107" s="100"/>
      <c r="F107" s="100"/>
      <c r="G107"/>
      <c r="H107"/>
      <c r="K107" s="214"/>
      <c r="L107" s="191"/>
      <c r="M107" s="217"/>
      <c r="N107" s="191"/>
    </row>
    <row r="108" spans="3:14" x14ac:dyDescent="0.25">
      <c r="C108" s="100"/>
      <c r="D108" s="100"/>
      <c r="E108" s="100"/>
      <c r="F108" s="100"/>
      <c r="G108"/>
      <c r="H108"/>
      <c r="K108" s="214"/>
      <c r="L108" s="191"/>
      <c r="M108" s="217"/>
      <c r="N108" s="191"/>
    </row>
    <row r="109" spans="3:14" x14ac:dyDescent="0.25">
      <c r="C109" s="100"/>
      <c r="D109" s="100"/>
      <c r="E109" s="100"/>
      <c r="F109" s="100"/>
      <c r="G109"/>
      <c r="H109"/>
      <c r="K109" s="214"/>
      <c r="L109" s="191"/>
      <c r="M109" s="217"/>
      <c r="N109" s="191"/>
    </row>
    <row r="110" spans="3:14" x14ac:dyDescent="0.25">
      <c r="C110" s="100"/>
      <c r="D110" s="100"/>
      <c r="E110" s="100"/>
      <c r="F110" s="100"/>
      <c r="G110"/>
      <c r="H110"/>
      <c r="K110" s="214"/>
      <c r="L110" s="191"/>
      <c r="M110" s="217"/>
      <c r="N110" s="191"/>
    </row>
    <row r="111" spans="3:14" x14ac:dyDescent="0.25">
      <c r="C111" s="100"/>
      <c r="D111" s="100"/>
      <c r="E111" s="100"/>
      <c r="F111" s="100"/>
      <c r="G111"/>
      <c r="H111"/>
      <c r="K111" s="214"/>
      <c r="L111" s="191"/>
      <c r="M111" s="217"/>
      <c r="N111" s="191"/>
    </row>
    <row r="112" spans="3:14" x14ac:dyDescent="0.25">
      <c r="C112" s="100"/>
      <c r="D112" s="100"/>
      <c r="E112" s="100"/>
      <c r="F112" s="100"/>
      <c r="G112"/>
      <c r="H112"/>
      <c r="K112" s="214"/>
      <c r="L112" s="191"/>
      <c r="M112" s="217"/>
      <c r="N112" s="191"/>
    </row>
    <row r="113" spans="3:14" x14ac:dyDescent="0.25">
      <c r="C113" s="100"/>
      <c r="D113" s="100"/>
      <c r="E113" s="100"/>
      <c r="F113" s="100"/>
      <c r="G113"/>
      <c r="H113"/>
      <c r="K113" s="214"/>
      <c r="L113" s="191"/>
      <c r="M113" s="217"/>
      <c r="N113" s="191"/>
    </row>
    <row r="114" spans="3:14" x14ac:dyDescent="0.25">
      <c r="C114" s="100"/>
      <c r="D114" s="100"/>
      <c r="E114" s="100"/>
      <c r="F114" s="100"/>
      <c r="G114"/>
      <c r="H114"/>
      <c r="K114" s="214"/>
      <c r="L114" s="191"/>
      <c r="M114" s="217"/>
      <c r="N114" s="191"/>
    </row>
    <row r="115" spans="3:14" x14ac:dyDescent="0.25">
      <c r="C115" s="100"/>
      <c r="D115" s="100"/>
      <c r="E115" s="100"/>
      <c r="F115" s="100"/>
      <c r="G115"/>
      <c r="H115"/>
      <c r="K115" s="214"/>
      <c r="L115" s="191"/>
      <c r="M115" s="217"/>
      <c r="N115" s="191"/>
    </row>
    <row r="116" spans="3:14" x14ac:dyDescent="0.25">
      <c r="C116" s="100"/>
      <c r="D116" s="100"/>
      <c r="E116" s="100"/>
      <c r="F116" s="100"/>
      <c r="G116"/>
      <c r="H116"/>
      <c r="K116" s="214"/>
      <c r="L116" s="191"/>
      <c r="M116" s="217"/>
      <c r="N116" s="191"/>
    </row>
    <row r="117" spans="3:14" x14ac:dyDescent="0.25">
      <c r="C117" s="100"/>
      <c r="D117" s="100"/>
      <c r="E117" s="100"/>
      <c r="F117" s="100"/>
      <c r="G117"/>
      <c r="H117"/>
      <c r="K117" s="214"/>
      <c r="L117" s="191"/>
      <c r="M117" s="217"/>
      <c r="N117" s="191"/>
    </row>
    <row r="118" spans="3:14" x14ac:dyDescent="0.25">
      <c r="C118" s="100"/>
      <c r="D118" s="100"/>
      <c r="E118" s="100"/>
      <c r="F118" s="100"/>
      <c r="G118"/>
      <c r="H118"/>
      <c r="K118" s="214"/>
      <c r="L118" s="191"/>
      <c r="M118" s="217"/>
      <c r="N118" s="191"/>
    </row>
    <row r="119" spans="3:14" x14ac:dyDescent="0.25">
      <c r="C119" s="100"/>
      <c r="D119" s="100"/>
      <c r="E119" s="100"/>
      <c r="F119" s="100"/>
      <c r="G119"/>
      <c r="H119"/>
      <c r="K119" s="214"/>
      <c r="L119" s="191"/>
      <c r="M119" s="217"/>
      <c r="N119" s="191"/>
    </row>
    <row r="120" spans="3:14" x14ac:dyDescent="0.25">
      <c r="C120" s="100"/>
      <c r="D120" s="100"/>
      <c r="E120" s="100"/>
      <c r="F120" s="100"/>
      <c r="G120"/>
      <c r="H120"/>
      <c r="K120" s="214"/>
      <c r="L120" s="191"/>
      <c r="M120" s="217"/>
      <c r="N120" s="191"/>
    </row>
    <row r="121" spans="3:14" x14ac:dyDescent="0.25">
      <c r="C121" s="100"/>
      <c r="D121" s="100"/>
      <c r="E121" s="100"/>
      <c r="F121" s="100"/>
      <c r="G121"/>
      <c r="H121"/>
      <c r="K121" s="214"/>
      <c r="L121" s="191"/>
      <c r="M121" s="217"/>
      <c r="N121" s="191"/>
    </row>
    <row r="122" spans="3:14" x14ac:dyDescent="0.25">
      <c r="C122" s="100"/>
      <c r="D122" s="100"/>
      <c r="E122" s="100"/>
      <c r="F122" s="100"/>
      <c r="G122"/>
      <c r="H122"/>
      <c r="K122" s="214"/>
      <c r="L122" s="191"/>
      <c r="M122" s="217"/>
      <c r="N122" s="191"/>
    </row>
    <row r="123" spans="3:14" x14ac:dyDescent="0.25">
      <c r="C123" s="100"/>
      <c r="D123" s="100"/>
      <c r="E123" s="100"/>
      <c r="F123" s="100"/>
      <c r="G123"/>
      <c r="H123"/>
      <c r="K123" s="214"/>
      <c r="L123" s="191"/>
      <c r="M123" s="217"/>
      <c r="N123" s="191"/>
    </row>
    <row r="124" spans="3:14" x14ac:dyDescent="0.25">
      <c r="C124" s="100"/>
      <c r="D124" s="100"/>
      <c r="E124" s="100"/>
      <c r="F124" s="100"/>
      <c r="G124"/>
      <c r="H124"/>
      <c r="K124" s="214"/>
      <c r="L124" s="191"/>
      <c r="M124" s="217"/>
      <c r="N124" s="191"/>
    </row>
    <row r="125" spans="3:14" x14ac:dyDescent="0.25">
      <c r="C125" s="100"/>
      <c r="D125" s="100"/>
      <c r="E125" s="100"/>
      <c r="F125" s="100"/>
      <c r="G125"/>
      <c r="H125"/>
      <c r="K125" s="214"/>
      <c r="L125" s="191"/>
      <c r="M125" s="217"/>
      <c r="N125" s="191"/>
    </row>
    <row r="126" spans="3:14" x14ac:dyDescent="0.25">
      <c r="C126" s="100"/>
      <c r="D126" s="100"/>
      <c r="E126" s="100"/>
      <c r="F126" s="100"/>
      <c r="G126"/>
      <c r="H126"/>
      <c r="K126" s="214"/>
      <c r="L126" s="191"/>
      <c r="M126" s="217"/>
      <c r="N126" s="191"/>
    </row>
    <row r="127" spans="3:14" x14ac:dyDescent="0.25">
      <c r="C127" s="100"/>
      <c r="D127" s="100"/>
      <c r="E127" s="100"/>
      <c r="F127" s="100"/>
      <c r="G127"/>
      <c r="H127"/>
      <c r="K127" s="214"/>
      <c r="L127" s="191"/>
      <c r="M127" s="217"/>
      <c r="N127" s="191"/>
    </row>
    <row r="128" spans="3:14" x14ac:dyDescent="0.25">
      <c r="C128" s="100"/>
      <c r="D128" s="100"/>
      <c r="E128" s="100"/>
      <c r="F128" s="100"/>
      <c r="G128"/>
      <c r="H128"/>
      <c r="K128" s="214"/>
      <c r="L128" s="191"/>
      <c r="M128" s="217"/>
      <c r="N128" s="191"/>
    </row>
    <row r="129" spans="3:14" x14ac:dyDescent="0.25">
      <c r="C129" s="100"/>
      <c r="D129" s="100"/>
      <c r="E129" s="100"/>
      <c r="F129" s="100"/>
      <c r="G129"/>
      <c r="H129"/>
      <c r="K129" s="214"/>
      <c r="L129" s="191"/>
      <c r="M129" s="217"/>
      <c r="N129" s="191"/>
    </row>
    <row r="130" spans="3:14" x14ac:dyDescent="0.25">
      <c r="C130" s="100"/>
      <c r="D130" s="100"/>
      <c r="E130" s="100"/>
      <c r="F130" s="100"/>
      <c r="G130"/>
      <c r="H130"/>
      <c r="K130" s="214"/>
      <c r="L130" s="191"/>
      <c r="M130" s="217"/>
      <c r="N130" s="191"/>
    </row>
    <row r="131" spans="3:14" x14ac:dyDescent="0.25">
      <c r="C131" s="100"/>
      <c r="D131" s="100"/>
      <c r="E131" s="100"/>
      <c r="F131" s="100"/>
      <c r="G131"/>
      <c r="H131"/>
      <c r="K131" s="214"/>
      <c r="L131" s="191"/>
      <c r="M131" s="217"/>
      <c r="N131" s="191"/>
    </row>
    <row r="132" spans="3:14" x14ac:dyDescent="0.25">
      <c r="C132" s="100"/>
      <c r="D132" s="100"/>
      <c r="E132" s="100"/>
      <c r="F132" s="100"/>
      <c r="G132"/>
      <c r="H132"/>
      <c r="K132" s="214"/>
      <c r="L132" s="191"/>
      <c r="M132" s="217"/>
      <c r="N132" s="191"/>
    </row>
    <row r="133" spans="3:14" x14ac:dyDescent="0.25">
      <c r="C133" s="100"/>
      <c r="D133" s="100"/>
      <c r="E133" s="100"/>
      <c r="F133" s="100"/>
      <c r="G133"/>
      <c r="H133"/>
      <c r="K133" s="214"/>
      <c r="L133" s="191"/>
      <c r="M133" s="217"/>
      <c r="N133" s="191"/>
    </row>
    <row r="134" spans="3:14" x14ac:dyDescent="0.25">
      <c r="C134" s="100"/>
      <c r="D134" s="100"/>
      <c r="E134" s="100"/>
      <c r="F134" s="100"/>
      <c r="G134"/>
      <c r="H134"/>
      <c r="K134" s="214"/>
      <c r="L134" s="191"/>
      <c r="M134" s="217"/>
      <c r="N134" s="191"/>
    </row>
    <row r="135" spans="3:14" x14ac:dyDescent="0.25">
      <c r="C135" s="100"/>
      <c r="D135" s="100"/>
      <c r="E135" s="100"/>
      <c r="F135" s="100"/>
      <c r="G135"/>
      <c r="H135"/>
      <c r="K135" s="214"/>
      <c r="L135" s="191"/>
      <c r="M135" s="217"/>
      <c r="N135" s="191"/>
    </row>
    <row r="136" spans="3:14" x14ac:dyDescent="0.25">
      <c r="C136" s="100"/>
      <c r="D136" s="100"/>
      <c r="E136" s="100"/>
      <c r="F136" s="100"/>
      <c r="G136"/>
      <c r="H136"/>
      <c r="K136" s="214"/>
      <c r="L136" s="191"/>
      <c r="M136" s="217"/>
      <c r="N136" s="191"/>
    </row>
    <row r="137" spans="3:14" x14ac:dyDescent="0.25">
      <c r="C137" s="100"/>
      <c r="D137" s="100"/>
      <c r="E137" s="100"/>
      <c r="F137" s="100"/>
      <c r="G137"/>
      <c r="H137"/>
      <c r="K137" s="214"/>
      <c r="L137" s="191"/>
      <c r="M137" s="217"/>
      <c r="N137" s="191"/>
    </row>
    <row r="138" spans="3:14" x14ac:dyDescent="0.25">
      <c r="C138" s="100"/>
      <c r="D138" s="100"/>
      <c r="E138" s="100"/>
      <c r="F138" s="100"/>
      <c r="G138"/>
      <c r="H138"/>
      <c r="K138" s="214"/>
      <c r="L138" s="191"/>
      <c r="M138" s="217"/>
      <c r="N138" s="191"/>
    </row>
    <row r="139" spans="3:14" x14ac:dyDescent="0.25">
      <c r="C139" s="100"/>
      <c r="D139" s="100"/>
      <c r="E139" s="100"/>
      <c r="F139" s="100"/>
      <c r="G139"/>
      <c r="H139"/>
      <c r="K139" s="214"/>
      <c r="L139" s="191"/>
      <c r="M139" s="217"/>
      <c r="N139" s="191"/>
    </row>
    <row r="140" spans="3:14" x14ac:dyDescent="0.25">
      <c r="C140" s="100"/>
      <c r="D140" s="100"/>
      <c r="E140" s="100"/>
      <c r="F140" s="100"/>
      <c r="G140"/>
      <c r="H140"/>
      <c r="K140" s="214"/>
      <c r="L140" s="191"/>
      <c r="M140" s="217"/>
      <c r="N140" s="191"/>
    </row>
    <row r="141" spans="3:14" x14ac:dyDescent="0.25">
      <c r="C141" s="100"/>
      <c r="D141" s="100"/>
      <c r="E141" s="100"/>
      <c r="F141" s="100"/>
      <c r="G141"/>
      <c r="H141"/>
      <c r="K141" s="214"/>
      <c r="L141" s="191"/>
      <c r="M141" s="217"/>
      <c r="N141" s="191"/>
    </row>
    <row r="142" spans="3:14" x14ac:dyDescent="0.25">
      <c r="C142" s="100"/>
      <c r="D142" s="100"/>
      <c r="E142" s="100"/>
      <c r="F142" s="100"/>
      <c r="G142"/>
      <c r="H142"/>
      <c r="K142" s="214"/>
      <c r="L142" s="191"/>
      <c r="M142" s="217"/>
      <c r="N142" s="191"/>
    </row>
    <row r="143" spans="3:14" x14ac:dyDescent="0.25">
      <c r="C143" s="100"/>
      <c r="D143" s="100"/>
      <c r="E143" s="100"/>
      <c r="F143" s="100"/>
      <c r="G143"/>
      <c r="H143"/>
      <c r="K143" s="214"/>
      <c r="L143" s="191"/>
      <c r="M143" s="217"/>
      <c r="N143" s="191"/>
    </row>
    <row r="144" spans="3:14" x14ac:dyDescent="0.25">
      <c r="C144" s="100"/>
      <c r="D144" s="100"/>
      <c r="E144" s="100"/>
      <c r="F144" s="100"/>
      <c r="G144"/>
      <c r="H144"/>
      <c r="K144" s="214"/>
      <c r="L144" s="191"/>
      <c r="M144" s="217"/>
      <c r="N144" s="191"/>
    </row>
    <row r="145" spans="3:14" x14ac:dyDescent="0.25">
      <c r="C145" s="100"/>
      <c r="D145" s="100"/>
      <c r="E145" s="100"/>
      <c r="F145" s="100"/>
      <c r="G145"/>
      <c r="H145"/>
      <c r="K145" s="214"/>
      <c r="L145" s="191"/>
      <c r="M145" s="217"/>
      <c r="N145" s="191"/>
    </row>
    <row r="146" spans="3:14" x14ac:dyDescent="0.25">
      <c r="C146" s="100"/>
      <c r="D146" s="100"/>
      <c r="E146" s="100"/>
      <c r="F146" s="100"/>
      <c r="G146"/>
      <c r="H146"/>
      <c r="K146" s="214"/>
      <c r="L146" s="191"/>
      <c r="M146" s="217"/>
      <c r="N146" s="191"/>
    </row>
    <row r="147" spans="3:14" x14ac:dyDescent="0.25">
      <c r="C147" s="100"/>
      <c r="D147" s="100"/>
      <c r="E147" s="100"/>
      <c r="F147" s="100"/>
      <c r="G147"/>
      <c r="H147"/>
      <c r="K147" s="214"/>
      <c r="L147" s="191"/>
      <c r="M147" s="217"/>
      <c r="N147" s="191"/>
    </row>
    <row r="148" spans="3:14" x14ac:dyDescent="0.25">
      <c r="C148" s="100"/>
      <c r="D148" s="100"/>
      <c r="E148" s="100"/>
      <c r="F148" s="100"/>
      <c r="G148"/>
      <c r="H148"/>
      <c r="K148" s="214"/>
      <c r="L148" s="191"/>
      <c r="M148" s="217"/>
      <c r="N148" s="191"/>
    </row>
    <row r="149" spans="3:14" x14ac:dyDescent="0.25">
      <c r="C149" s="100"/>
      <c r="D149" s="100"/>
      <c r="E149" s="100"/>
      <c r="F149" s="100"/>
      <c r="G149"/>
      <c r="H149"/>
      <c r="K149" s="214"/>
      <c r="L149" s="191"/>
      <c r="M149" s="217"/>
      <c r="N149" s="191"/>
    </row>
    <row r="150" spans="3:14" x14ac:dyDescent="0.25">
      <c r="C150" s="100"/>
      <c r="D150" s="100"/>
      <c r="E150" s="100"/>
      <c r="F150" s="100"/>
      <c r="G150"/>
      <c r="H150"/>
      <c r="K150" s="214"/>
      <c r="L150" s="191"/>
      <c r="M150" s="217"/>
      <c r="N150" s="191"/>
    </row>
    <row r="151" spans="3:14" x14ac:dyDescent="0.25">
      <c r="C151" s="100"/>
      <c r="D151" s="100"/>
      <c r="E151" s="100"/>
      <c r="F151" s="100"/>
      <c r="G151"/>
      <c r="H151"/>
      <c r="K151" s="214"/>
      <c r="L151" s="191"/>
      <c r="M151" s="217"/>
      <c r="N151" s="191"/>
    </row>
    <row r="152" spans="3:14" x14ac:dyDescent="0.25">
      <c r="C152" s="100"/>
      <c r="D152" s="100"/>
      <c r="E152" s="100"/>
      <c r="F152" s="100"/>
      <c r="G152"/>
      <c r="H152"/>
      <c r="K152" s="214"/>
      <c r="L152" s="191"/>
      <c r="M152" s="217"/>
      <c r="N152" s="191"/>
    </row>
    <row r="153" spans="3:14" x14ac:dyDescent="0.25">
      <c r="C153" s="100"/>
      <c r="D153" s="100"/>
      <c r="E153" s="100"/>
      <c r="F153" s="100"/>
      <c r="G153"/>
      <c r="H153"/>
      <c r="K153" s="214"/>
      <c r="L153" s="191"/>
      <c r="M153" s="217"/>
      <c r="N153" s="191"/>
    </row>
    <row r="154" spans="3:14" x14ac:dyDescent="0.25">
      <c r="C154" s="100"/>
      <c r="D154" s="100"/>
      <c r="E154" s="100"/>
      <c r="F154" s="100"/>
      <c r="G154"/>
      <c r="H154"/>
      <c r="K154" s="214"/>
      <c r="L154" s="191"/>
      <c r="M154" s="217"/>
      <c r="N154" s="191"/>
    </row>
    <row r="155" spans="3:14" x14ac:dyDescent="0.25">
      <c r="C155" s="100"/>
      <c r="D155" s="100"/>
      <c r="E155" s="100"/>
      <c r="F155" s="100"/>
      <c r="G155"/>
      <c r="H155"/>
      <c r="K155" s="214"/>
      <c r="L155" s="191"/>
      <c r="M155" s="217"/>
      <c r="N155" s="191"/>
    </row>
    <row r="156" spans="3:14" x14ac:dyDescent="0.25">
      <c r="C156" s="100"/>
      <c r="D156" s="100"/>
      <c r="E156" s="100"/>
      <c r="F156" s="100"/>
      <c r="G156"/>
      <c r="H156"/>
      <c r="K156" s="214"/>
      <c r="L156" s="191"/>
      <c r="M156" s="217"/>
      <c r="N156" s="191"/>
    </row>
    <row r="157" spans="3:14" x14ac:dyDescent="0.25">
      <c r="C157" s="100"/>
      <c r="D157" s="100"/>
      <c r="E157" s="100"/>
      <c r="F157" s="100"/>
      <c r="G157"/>
      <c r="H157"/>
      <c r="K157" s="214"/>
      <c r="L157" s="191"/>
      <c r="M157" s="217"/>
      <c r="N157" s="191"/>
    </row>
    <row r="158" spans="3:14" x14ac:dyDescent="0.25">
      <c r="C158" s="100"/>
      <c r="D158" s="100"/>
      <c r="E158" s="100"/>
      <c r="F158" s="100"/>
      <c r="G158"/>
      <c r="H158"/>
      <c r="K158" s="214"/>
      <c r="L158" s="191"/>
      <c r="M158" s="217"/>
      <c r="N158" s="191"/>
    </row>
    <row r="159" spans="3:14" x14ac:dyDescent="0.25">
      <c r="C159" s="100"/>
      <c r="D159" s="100"/>
      <c r="E159" s="100"/>
      <c r="F159" s="100"/>
      <c r="G159"/>
      <c r="H159"/>
      <c r="K159" s="214"/>
      <c r="L159" s="191"/>
      <c r="M159" s="217"/>
      <c r="N159" s="191"/>
    </row>
    <row r="160" spans="3:14" x14ac:dyDescent="0.25">
      <c r="C160" s="100"/>
      <c r="D160" s="100"/>
      <c r="E160" s="100"/>
      <c r="F160" s="100"/>
      <c r="G160"/>
      <c r="H160"/>
      <c r="K160" s="214"/>
      <c r="L160" s="191"/>
      <c r="M160" s="217"/>
      <c r="N160" s="191"/>
    </row>
    <row r="161" spans="3:14" x14ac:dyDescent="0.25">
      <c r="C161" s="100"/>
      <c r="D161" s="100"/>
      <c r="E161" s="100"/>
      <c r="F161" s="100"/>
      <c r="G161"/>
      <c r="H161"/>
      <c r="K161" s="214"/>
      <c r="L161" s="191"/>
      <c r="M161" s="217"/>
      <c r="N161" s="191"/>
    </row>
    <row r="162" spans="3:14" x14ac:dyDescent="0.25">
      <c r="C162" s="100"/>
      <c r="D162" s="100"/>
      <c r="E162" s="100"/>
      <c r="F162" s="100"/>
      <c r="G162"/>
      <c r="H162"/>
      <c r="K162" s="214"/>
      <c r="L162" s="191"/>
      <c r="M162" s="217"/>
      <c r="N162" s="191"/>
    </row>
    <row r="163" spans="3:14" x14ac:dyDescent="0.25">
      <c r="C163" s="100"/>
      <c r="D163" s="100"/>
      <c r="E163" s="100"/>
      <c r="F163" s="100"/>
      <c r="G163"/>
      <c r="H163"/>
      <c r="K163" s="214"/>
      <c r="L163" s="191"/>
      <c r="M163" s="217"/>
      <c r="N163" s="191"/>
    </row>
    <row r="164" spans="3:14" x14ac:dyDescent="0.25">
      <c r="C164" s="100"/>
      <c r="D164" s="100"/>
      <c r="E164" s="100"/>
      <c r="F164" s="100"/>
      <c r="G164"/>
      <c r="H164"/>
      <c r="K164" s="214"/>
      <c r="L164" s="191"/>
      <c r="M164" s="217"/>
      <c r="N164" s="191"/>
    </row>
    <row r="165" spans="3:14" x14ac:dyDescent="0.25">
      <c r="C165" s="100"/>
      <c r="D165" s="100"/>
      <c r="E165" s="100"/>
      <c r="F165" s="100"/>
      <c r="G165"/>
      <c r="H165"/>
      <c r="K165" s="214"/>
      <c r="L165" s="191"/>
      <c r="M165" s="217"/>
      <c r="N165" s="191"/>
    </row>
    <row r="166" spans="3:14" x14ac:dyDescent="0.25">
      <c r="C166" s="100"/>
      <c r="D166" s="100"/>
      <c r="E166" s="100"/>
      <c r="F166" s="100"/>
      <c r="G166"/>
      <c r="H166"/>
      <c r="K166" s="214"/>
      <c r="L166" s="191"/>
      <c r="M166" s="217"/>
      <c r="N166" s="191"/>
    </row>
    <row r="167" spans="3:14" x14ac:dyDescent="0.25">
      <c r="C167" s="100"/>
      <c r="D167" s="100"/>
      <c r="E167" s="100"/>
      <c r="F167" s="100"/>
      <c r="G167"/>
      <c r="H167"/>
      <c r="K167" s="214"/>
      <c r="L167" s="191"/>
      <c r="M167" s="217"/>
      <c r="N167" s="191"/>
    </row>
    <row r="168" spans="3:14" x14ac:dyDescent="0.25">
      <c r="C168" s="100"/>
      <c r="D168" s="100"/>
      <c r="E168" s="100"/>
      <c r="F168" s="100"/>
      <c r="G168"/>
      <c r="H168"/>
      <c r="K168" s="214"/>
      <c r="L168" s="191"/>
      <c r="M168" s="217"/>
      <c r="N168" s="191"/>
    </row>
    <row r="169" spans="3:14" x14ac:dyDescent="0.25">
      <c r="C169" s="100"/>
      <c r="D169" s="100"/>
      <c r="E169" s="100"/>
      <c r="F169" s="100"/>
      <c r="G169"/>
      <c r="H169"/>
      <c r="K169" s="214"/>
      <c r="L169" s="191"/>
      <c r="M169" s="217"/>
      <c r="N169" s="191"/>
    </row>
    <row r="170" spans="3:14" x14ac:dyDescent="0.25">
      <c r="C170" s="100"/>
      <c r="D170" s="100"/>
      <c r="E170" s="100"/>
      <c r="F170" s="100"/>
      <c r="G170"/>
      <c r="H170"/>
      <c r="K170" s="214"/>
      <c r="L170" s="191"/>
      <c r="M170" s="217"/>
      <c r="N170" s="191"/>
    </row>
    <row r="171" spans="3:14" x14ac:dyDescent="0.25">
      <c r="C171" s="100"/>
      <c r="D171" s="100"/>
      <c r="E171" s="100"/>
      <c r="F171" s="100"/>
      <c r="G171"/>
      <c r="H171"/>
      <c r="K171" s="214"/>
      <c r="L171" s="191"/>
      <c r="M171" s="217"/>
      <c r="N171" s="191"/>
    </row>
    <row r="172" spans="3:14" x14ac:dyDescent="0.25">
      <c r="C172" s="100"/>
      <c r="D172" s="100"/>
      <c r="E172" s="100"/>
      <c r="F172" s="100"/>
      <c r="G172"/>
      <c r="H172"/>
      <c r="K172" s="214"/>
      <c r="L172" s="191"/>
      <c r="M172" s="217"/>
      <c r="N172" s="191"/>
    </row>
    <row r="173" spans="3:14" x14ac:dyDescent="0.25">
      <c r="C173" s="100"/>
      <c r="D173" s="100"/>
      <c r="E173" s="100"/>
      <c r="F173" s="100"/>
      <c r="G173"/>
      <c r="H173"/>
      <c r="K173" s="214"/>
      <c r="L173" s="191"/>
      <c r="M173" s="217"/>
      <c r="N173" s="191"/>
    </row>
    <row r="174" spans="3:14" x14ac:dyDescent="0.25">
      <c r="C174" s="100"/>
      <c r="D174" s="100"/>
      <c r="E174" s="100"/>
      <c r="F174" s="100"/>
      <c r="G174"/>
      <c r="H174"/>
      <c r="K174" s="214"/>
      <c r="L174" s="191"/>
      <c r="M174" s="217"/>
      <c r="N174" s="191"/>
    </row>
    <row r="175" spans="3:14" x14ac:dyDescent="0.25">
      <c r="C175" s="100"/>
      <c r="D175" s="100"/>
      <c r="E175" s="100"/>
      <c r="F175" s="100"/>
      <c r="G175"/>
      <c r="H175"/>
      <c r="K175" s="214"/>
      <c r="L175" s="191"/>
      <c r="M175" s="217"/>
      <c r="N175" s="191"/>
    </row>
    <row r="176" spans="3:14" x14ac:dyDescent="0.25">
      <c r="C176" s="100"/>
      <c r="D176" s="100"/>
      <c r="E176" s="100"/>
      <c r="F176" s="100"/>
      <c r="G176"/>
      <c r="H176"/>
      <c r="K176" s="214"/>
      <c r="L176" s="191"/>
      <c r="M176" s="217"/>
      <c r="N176" s="191"/>
    </row>
    <row r="177" spans="3:14" x14ac:dyDescent="0.25">
      <c r="C177" s="100"/>
      <c r="D177" s="100"/>
      <c r="E177" s="100"/>
      <c r="F177" s="100"/>
      <c r="G177"/>
      <c r="H177"/>
      <c r="K177" s="214"/>
      <c r="L177" s="191"/>
      <c r="M177" s="217"/>
      <c r="N177" s="191"/>
    </row>
    <row r="178" spans="3:14" x14ac:dyDescent="0.25">
      <c r="C178" s="100"/>
      <c r="D178" s="100"/>
      <c r="E178" s="100"/>
      <c r="F178" s="100"/>
      <c r="G178"/>
      <c r="H178"/>
      <c r="K178" s="214"/>
      <c r="L178" s="191"/>
      <c r="M178" s="217"/>
      <c r="N178" s="191"/>
    </row>
    <row r="179" spans="3:14" x14ac:dyDescent="0.25">
      <c r="C179" s="100"/>
      <c r="D179" s="100"/>
      <c r="E179" s="100"/>
      <c r="F179" s="100"/>
      <c r="G179"/>
      <c r="H179"/>
      <c r="K179" s="214"/>
      <c r="L179" s="191"/>
      <c r="M179" s="217"/>
      <c r="N179" s="191"/>
    </row>
    <row r="180" spans="3:14" x14ac:dyDescent="0.25">
      <c r="C180" s="100"/>
      <c r="D180" s="100"/>
      <c r="E180" s="100"/>
      <c r="F180" s="100"/>
      <c r="G180"/>
      <c r="H180"/>
      <c r="K180" s="214"/>
      <c r="L180" s="191"/>
      <c r="M180" s="217"/>
      <c r="N180" s="191"/>
    </row>
    <row r="181" spans="3:14" x14ac:dyDescent="0.25">
      <c r="C181" s="100"/>
      <c r="D181" s="100"/>
      <c r="E181" s="100"/>
      <c r="F181" s="100"/>
      <c r="G181"/>
      <c r="H181"/>
      <c r="K181" s="214"/>
      <c r="L181" s="191"/>
      <c r="M181" s="217"/>
      <c r="N181" s="191"/>
    </row>
    <row r="182" spans="3:14" x14ac:dyDescent="0.25">
      <c r="C182" s="100"/>
      <c r="D182" s="100"/>
      <c r="E182" s="100"/>
      <c r="F182" s="100"/>
      <c r="G182"/>
      <c r="H182"/>
      <c r="K182" s="214"/>
      <c r="L182" s="191"/>
      <c r="M182" s="217"/>
      <c r="N182" s="191"/>
    </row>
    <row r="183" spans="3:14" x14ac:dyDescent="0.25">
      <c r="C183" s="100"/>
      <c r="D183" s="100"/>
      <c r="E183" s="100"/>
      <c r="F183" s="100"/>
      <c r="G183"/>
      <c r="H183"/>
      <c r="K183" s="214"/>
      <c r="L183" s="191"/>
      <c r="M183" s="217"/>
      <c r="N183" s="191"/>
    </row>
    <row r="184" spans="3:14" x14ac:dyDescent="0.25">
      <c r="C184" s="100"/>
      <c r="D184" s="100"/>
      <c r="E184" s="100"/>
      <c r="F184" s="100"/>
      <c r="G184"/>
      <c r="H184"/>
      <c r="K184" s="214"/>
      <c r="L184" s="191"/>
      <c r="M184" s="217"/>
      <c r="N184" s="191"/>
    </row>
    <row r="185" spans="3:14" x14ac:dyDescent="0.25">
      <c r="C185" s="100"/>
      <c r="D185" s="100"/>
      <c r="E185" s="100"/>
      <c r="F185" s="100"/>
      <c r="G185"/>
      <c r="H185"/>
      <c r="K185" s="214"/>
      <c r="L185" s="191"/>
      <c r="M185" s="217"/>
      <c r="N185" s="191"/>
    </row>
    <row r="186" spans="3:14" x14ac:dyDescent="0.25">
      <c r="C186" s="100"/>
      <c r="D186" s="100"/>
      <c r="E186" s="100"/>
      <c r="F186" s="100"/>
      <c r="G186"/>
      <c r="H186"/>
      <c r="K186" s="214"/>
      <c r="L186" s="191"/>
      <c r="M186" s="217"/>
      <c r="N186" s="191"/>
    </row>
    <row r="187" spans="3:14" x14ac:dyDescent="0.25">
      <c r="C187" s="100"/>
      <c r="D187" s="100"/>
      <c r="E187" s="100"/>
      <c r="F187" s="100"/>
      <c r="G187"/>
      <c r="H187"/>
      <c r="K187" s="214"/>
      <c r="L187" s="191"/>
      <c r="M187" s="217"/>
      <c r="N187" s="191"/>
    </row>
    <row r="188" spans="3:14" x14ac:dyDescent="0.25">
      <c r="C188" s="100"/>
      <c r="D188" s="100"/>
      <c r="E188" s="100"/>
      <c r="F188" s="100"/>
      <c r="G188"/>
      <c r="H188"/>
      <c r="K188" s="214"/>
      <c r="L188" s="191"/>
      <c r="M188" s="217"/>
      <c r="N188" s="191"/>
    </row>
    <row r="189" spans="3:14" x14ac:dyDescent="0.25">
      <c r="C189" s="100"/>
      <c r="D189" s="100"/>
      <c r="E189" s="100"/>
      <c r="F189" s="100"/>
      <c r="G189"/>
      <c r="H189"/>
      <c r="K189" s="214"/>
      <c r="L189" s="191"/>
      <c r="M189" s="217"/>
      <c r="N189" s="191"/>
    </row>
    <row r="190" spans="3:14" x14ac:dyDescent="0.25">
      <c r="C190" s="100"/>
      <c r="D190" s="100"/>
      <c r="E190" s="100"/>
      <c r="F190" s="100"/>
      <c r="G190"/>
      <c r="H190"/>
      <c r="K190" s="214"/>
      <c r="L190" s="191"/>
      <c r="M190" s="217"/>
      <c r="N190" s="191"/>
    </row>
    <row r="191" spans="3:14" x14ac:dyDescent="0.25">
      <c r="C191" s="100"/>
      <c r="D191" s="100"/>
      <c r="E191" s="100"/>
      <c r="F191" s="100"/>
      <c r="G191"/>
      <c r="H191"/>
      <c r="K191" s="214"/>
      <c r="L191" s="191"/>
      <c r="M191" s="217"/>
      <c r="N191" s="191"/>
    </row>
    <row r="192" spans="3:14" x14ac:dyDescent="0.25">
      <c r="C192" s="100"/>
      <c r="D192" s="100"/>
      <c r="E192" s="100"/>
      <c r="F192" s="100"/>
      <c r="G192"/>
      <c r="H192"/>
      <c r="K192" s="214"/>
      <c r="L192" s="191"/>
      <c r="M192" s="217"/>
      <c r="N192" s="191"/>
    </row>
    <row r="193" spans="3:14" x14ac:dyDescent="0.25">
      <c r="C193" s="100"/>
      <c r="D193" s="100"/>
      <c r="E193" s="100"/>
      <c r="F193" s="100"/>
      <c r="G193"/>
      <c r="H193"/>
      <c r="K193" s="214"/>
      <c r="L193" s="191"/>
      <c r="M193" s="217"/>
      <c r="N193" s="191"/>
    </row>
    <row r="194" spans="3:14" x14ac:dyDescent="0.25">
      <c r="C194" s="100"/>
      <c r="D194" s="100"/>
      <c r="E194" s="100"/>
      <c r="F194" s="100"/>
      <c r="G194"/>
      <c r="H194"/>
      <c r="K194" s="214"/>
      <c r="L194" s="191"/>
      <c r="M194" s="217"/>
      <c r="N194" s="191"/>
    </row>
    <row r="195" spans="3:14" x14ac:dyDescent="0.25">
      <c r="C195" s="100"/>
      <c r="D195" s="100"/>
      <c r="E195" s="100"/>
      <c r="F195" s="100"/>
      <c r="G195"/>
      <c r="H195"/>
      <c r="K195" s="214"/>
      <c r="L195" s="191"/>
      <c r="M195" s="217"/>
      <c r="N195" s="191"/>
    </row>
    <row r="196" spans="3:14" x14ac:dyDescent="0.25">
      <c r="C196" s="100"/>
      <c r="D196" s="100"/>
      <c r="E196" s="100"/>
      <c r="F196" s="100"/>
      <c r="G196"/>
      <c r="H196"/>
      <c r="K196" s="214"/>
      <c r="L196" s="191"/>
      <c r="M196" s="217"/>
      <c r="N196" s="191"/>
    </row>
    <row r="197" spans="3:14" x14ac:dyDescent="0.25">
      <c r="C197" s="100"/>
      <c r="D197" s="100"/>
      <c r="E197" s="100"/>
      <c r="F197" s="100"/>
      <c r="G197"/>
      <c r="H197"/>
      <c r="K197" s="214"/>
      <c r="L197" s="191"/>
      <c r="M197" s="217"/>
      <c r="N197" s="191"/>
    </row>
    <row r="198" spans="3:14" x14ac:dyDescent="0.25">
      <c r="C198" s="100"/>
      <c r="D198" s="100"/>
      <c r="E198" s="100"/>
      <c r="F198" s="100"/>
      <c r="G198"/>
      <c r="H198"/>
      <c r="K198" s="214"/>
      <c r="L198" s="191"/>
      <c r="M198" s="217"/>
      <c r="N198" s="191"/>
    </row>
    <row r="199" spans="3:14" x14ac:dyDescent="0.25">
      <c r="C199" s="100"/>
      <c r="D199" s="100"/>
      <c r="E199" s="100"/>
      <c r="F199" s="100"/>
      <c r="G199"/>
      <c r="H199"/>
      <c r="K199" s="214"/>
      <c r="L199" s="191"/>
      <c r="M199" s="217"/>
      <c r="N199" s="191"/>
    </row>
    <row r="200" spans="3:14" x14ac:dyDescent="0.25">
      <c r="C200" s="100"/>
      <c r="D200" s="100"/>
      <c r="E200" s="100"/>
      <c r="F200" s="100"/>
      <c r="G200"/>
      <c r="H200"/>
      <c r="K200" s="214"/>
      <c r="L200" s="191"/>
      <c r="M200" s="217"/>
      <c r="N200" s="191"/>
    </row>
    <row r="201" spans="3:14" x14ac:dyDescent="0.25">
      <c r="C201" s="100"/>
      <c r="D201" s="100"/>
      <c r="E201" s="100"/>
      <c r="F201" s="100"/>
      <c r="G201"/>
      <c r="H201"/>
      <c r="K201" s="214"/>
      <c r="L201" s="191"/>
      <c r="M201" s="217"/>
      <c r="N201" s="191"/>
    </row>
    <row r="202" spans="3:14" x14ac:dyDescent="0.25">
      <c r="C202" s="100"/>
      <c r="D202" s="100"/>
      <c r="E202" s="100"/>
      <c r="F202" s="100"/>
      <c r="G202"/>
      <c r="H202"/>
      <c r="K202" s="214"/>
      <c r="L202" s="191"/>
      <c r="M202" s="217"/>
      <c r="N202" s="191"/>
    </row>
    <row r="203" spans="3:14" x14ac:dyDescent="0.25">
      <c r="C203" s="100"/>
      <c r="D203" s="100"/>
      <c r="E203" s="100"/>
      <c r="F203" s="100"/>
      <c r="G203"/>
      <c r="H203"/>
      <c r="K203" s="214"/>
      <c r="L203" s="191"/>
      <c r="M203" s="217"/>
      <c r="N203" s="191"/>
    </row>
    <row r="204" spans="3:14" x14ac:dyDescent="0.25">
      <c r="C204" s="100"/>
      <c r="D204" s="100"/>
      <c r="E204" s="100"/>
      <c r="F204" s="100"/>
      <c r="G204"/>
      <c r="H204"/>
      <c r="K204" s="214"/>
      <c r="L204" s="191"/>
      <c r="M204" s="217"/>
      <c r="N204" s="191"/>
    </row>
    <row r="205" spans="3:14" x14ac:dyDescent="0.25">
      <c r="C205" s="100"/>
      <c r="D205" s="100"/>
      <c r="E205" s="100"/>
      <c r="F205" s="100"/>
      <c r="G205"/>
      <c r="H205"/>
      <c r="K205" s="214"/>
      <c r="L205" s="191"/>
      <c r="M205" s="217"/>
      <c r="N205" s="191"/>
    </row>
    <row r="206" spans="3:14" x14ac:dyDescent="0.25">
      <c r="C206" s="100"/>
      <c r="D206" s="100"/>
      <c r="E206" s="100"/>
      <c r="F206" s="100"/>
      <c r="G206"/>
      <c r="H206"/>
      <c r="K206" s="214"/>
      <c r="L206" s="191"/>
      <c r="M206" s="217"/>
      <c r="N206" s="191"/>
    </row>
    <row r="207" spans="3:14" x14ac:dyDescent="0.25">
      <c r="C207" s="100"/>
      <c r="D207" s="100"/>
      <c r="E207" s="100"/>
      <c r="F207" s="100"/>
      <c r="G207"/>
      <c r="H207"/>
      <c r="K207" s="214"/>
      <c r="L207" s="191"/>
      <c r="M207" s="217"/>
      <c r="N207" s="191"/>
    </row>
    <row r="208" spans="3:14" x14ac:dyDescent="0.25">
      <c r="C208" s="100"/>
      <c r="D208" s="100"/>
      <c r="E208" s="100"/>
      <c r="F208" s="100"/>
      <c r="G208"/>
      <c r="H208"/>
      <c r="K208" s="214"/>
      <c r="L208" s="191"/>
      <c r="M208" s="217"/>
      <c r="N208" s="191"/>
    </row>
    <row r="209" spans="3:14" x14ac:dyDescent="0.25">
      <c r="C209" s="100"/>
      <c r="D209" s="100"/>
      <c r="E209" s="100"/>
      <c r="F209" s="100"/>
      <c r="G209"/>
      <c r="H209"/>
      <c r="K209" s="214"/>
      <c r="L209" s="191"/>
      <c r="M209" s="217"/>
      <c r="N209" s="191"/>
    </row>
    <row r="210" spans="3:14" x14ac:dyDescent="0.25">
      <c r="C210" s="100"/>
      <c r="D210" s="100"/>
      <c r="E210" s="100"/>
      <c r="F210" s="100"/>
      <c r="G210"/>
      <c r="H210"/>
      <c r="K210" s="214"/>
      <c r="L210" s="191"/>
      <c r="M210" s="217"/>
      <c r="N210" s="191"/>
    </row>
    <row r="211" spans="3:14" x14ac:dyDescent="0.25">
      <c r="C211" s="100"/>
      <c r="D211" s="100"/>
      <c r="E211" s="100"/>
      <c r="F211" s="100"/>
      <c r="G211"/>
      <c r="H211"/>
      <c r="K211" s="214"/>
      <c r="L211" s="191"/>
      <c r="M211" s="217"/>
      <c r="N211" s="191"/>
    </row>
    <row r="212" spans="3:14" x14ac:dyDescent="0.25">
      <c r="C212" s="100"/>
      <c r="D212" s="100"/>
      <c r="E212" s="100"/>
      <c r="F212" s="100"/>
      <c r="G212"/>
      <c r="H212"/>
      <c r="K212" s="214"/>
      <c r="L212" s="191"/>
      <c r="M212" s="217"/>
      <c r="N212" s="191"/>
    </row>
    <row r="213" spans="3:14" x14ac:dyDescent="0.25">
      <c r="C213" s="100"/>
      <c r="D213" s="100"/>
      <c r="E213" s="100"/>
      <c r="F213" s="100"/>
      <c r="G213"/>
      <c r="H213"/>
      <c r="K213" s="214"/>
      <c r="L213" s="191"/>
      <c r="M213" s="217"/>
      <c r="N213" s="191"/>
    </row>
    <row r="214" spans="3:14" x14ac:dyDescent="0.25">
      <c r="C214" s="100"/>
      <c r="D214" s="100"/>
      <c r="E214" s="100"/>
      <c r="F214" s="100"/>
      <c r="G214"/>
      <c r="H214"/>
      <c r="K214" s="214"/>
      <c r="L214" s="191"/>
      <c r="M214" s="217"/>
      <c r="N214" s="191"/>
    </row>
    <row r="215" spans="3:14" x14ac:dyDescent="0.25">
      <c r="C215" s="100"/>
      <c r="D215" s="100"/>
      <c r="E215" s="100"/>
      <c r="F215" s="100"/>
      <c r="G215"/>
      <c r="H215"/>
      <c r="K215" s="214"/>
      <c r="L215" s="191"/>
      <c r="M215" s="217"/>
      <c r="N215" s="191"/>
    </row>
    <row r="216" spans="3:14" x14ac:dyDescent="0.25">
      <c r="C216" s="100"/>
      <c r="D216" s="100"/>
      <c r="E216" s="100"/>
      <c r="F216" s="100"/>
      <c r="G216"/>
      <c r="H216"/>
      <c r="K216" s="214"/>
      <c r="L216" s="191"/>
      <c r="M216" s="217"/>
      <c r="N216" s="191"/>
    </row>
    <row r="217" spans="3:14" x14ac:dyDescent="0.25">
      <c r="C217" s="100"/>
      <c r="D217" s="100"/>
      <c r="E217" s="100"/>
      <c r="F217" s="100"/>
      <c r="G217"/>
      <c r="H217"/>
      <c r="K217" s="214"/>
      <c r="L217" s="191"/>
      <c r="M217" s="217"/>
      <c r="N217" s="191"/>
    </row>
    <row r="218" spans="3:14" x14ac:dyDescent="0.25">
      <c r="C218" s="100"/>
      <c r="D218" s="100"/>
      <c r="E218" s="100"/>
      <c r="F218" s="100"/>
      <c r="G218"/>
      <c r="H218"/>
      <c r="K218" s="214"/>
      <c r="L218" s="191"/>
      <c r="M218" s="217"/>
      <c r="N218" s="191"/>
    </row>
    <row r="219" spans="3:14" x14ac:dyDescent="0.25">
      <c r="C219" s="100"/>
      <c r="D219" s="100"/>
      <c r="E219" s="100"/>
      <c r="F219" s="100"/>
      <c r="G219"/>
      <c r="H219"/>
      <c r="K219" s="214"/>
      <c r="L219" s="191"/>
      <c r="M219" s="217"/>
      <c r="N219" s="191"/>
    </row>
    <row r="220" spans="3:14" x14ac:dyDescent="0.25">
      <c r="C220" s="100"/>
      <c r="D220" s="100"/>
      <c r="E220" s="100"/>
      <c r="F220" s="100"/>
      <c r="G220"/>
      <c r="H220"/>
      <c r="K220" s="214"/>
      <c r="L220" s="191"/>
      <c r="M220" s="217"/>
      <c r="N220" s="191"/>
    </row>
    <row r="221" spans="3:14" x14ac:dyDescent="0.25">
      <c r="C221" s="100"/>
      <c r="D221" s="100"/>
      <c r="E221" s="100"/>
      <c r="F221" s="100"/>
      <c r="G221"/>
      <c r="H221"/>
      <c r="K221" s="214"/>
      <c r="L221" s="191"/>
      <c r="M221" s="217"/>
      <c r="N221" s="191"/>
    </row>
    <row r="222" spans="3:14" x14ac:dyDescent="0.25">
      <c r="C222" s="100"/>
      <c r="D222" s="100"/>
      <c r="E222" s="100"/>
      <c r="F222" s="100"/>
      <c r="G222"/>
      <c r="H222"/>
      <c r="K222" s="214"/>
      <c r="L222" s="191"/>
      <c r="M222" s="217"/>
      <c r="N222" s="191"/>
    </row>
    <row r="223" spans="3:14" x14ac:dyDescent="0.25">
      <c r="C223" s="100"/>
      <c r="D223" s="100"/>
      <c r="E223" s="100"/>
      <c r="F223" s="100"/>
      <c r="G223"/>
      <c r="H223"/>
      <c r="K223" s="214"/>
      <c r="L223" s="191"/>
      <c r="M223" s="217"/>
      <c r="N223" s="191"/>
    </row>
    <row r="224" spans="3:14" x14ac:dyDescent="0.25">
      <c r="C224" s="100"/>
      <c r="D224" s="100"/>
      <c r="E224" s="100"/>
      <c r="F224" s="100"/>
      <c r="G224"/>
      <c r="H224"/>
      <c r="K224" s="214"/>
      <c r="L224" s="191"/>
      <c r="M224" s="217"/>
      <c r="N224" s="191"/>
    </row>
    <row r="225" spans="3:14" x14ac:dyDescent="0.25">
      <c r="C225" s="100"/>
      <c r="D225" s="100"/>
      <c r="E225" s="100"/>
      <c r="F225" s="100"/>
      <c r="G225"/>
      <c r="H225"/>
      <c r="K225" s="214"/>
      <c r="L225" s="191"/>
      <c r="M225" s="217"/>
      <c r="N225" s="191"/>
    </row>
    <row r="226" spans="3:14" x14ac:dyDescent="0.25">
      <c r="C226" s="100"/>
      <c r="D226" s="100"/>
      <c r="E226" s="100"/>
      <c r="F226" s="100"/>
      <c r="G226"/>
      <c r="H226"/>
      <c r="K226" s="214"/>
      <c r="L226" s="191"/>
      <c r="M226" s="217"/>
      <c r="N226" s="191"/>
    </row>
    <row r="227" spans="3:14" x14ac:dyDescent="0.25">
      <c r="C227" s="100"/>
      <c r="D227" s="100"/>
      <c r="E227" s="100"/>
      <c r="F227" s="100"/>
      <c r="G227"/>
      <c r="H227"/>
      <c r="K227" s="214"/>
      <c r="L227" s="191"/>
      <c r="M227" s="217"/>
      <c r="N227" s="191"/>
    </row>
    <row r="228" spans="3:14" x14ac:dyDescent="0.25">
      <c r="C228" s="100"/>
      <c r="D228" s="100"/>
      <c r="E228" s="100"/>
      <c r="F228" s="100"/>
      <c r="G228"/>
      <c r="H228"/>
      <c r="K228" s="214"/>
      <c r="L228" s="191"/>
      <c r="M228" s="217"/>
      <c r="N228" s="191"/>
    </row>
    <row r="229" spans="3:14" x14ac:dyDescent="0.25">
      <c r="C229" s="100"/>
      <c r="D229" s="100"/>
      <c r="E229" s="100"/>
      <c r="F229" s="100"/>
      <c r="G229"/>
      <c r="H229"/>
      <c r="K229" s="214"/>
      <c r="L229" s="191"/>
      <c r="M229" s="217"/>
      <c r="N229" s="191"/>
    </row>
    <row r="230" spans="3:14" x14ac:dyDescent="0.25">
      <c r="C230" s="100"/>
      <c r="D230" s="100"/>
      <c r="E230" s="100"/>
      <c r="F230" s="100"/>
      <c r="G230"/>
      <c r="H230"/>
      <c r="K230" s="214"/>
      <c r="L230" s="191"/>
      <c r="M230" s="217"/>
      <c r="N230" s="191"/>
    </row>
    <row r="231" spans="3:14" x14ac:dyDescent="0.25">
      <c r="C231" s="100"/>
      <c r="D231" s="100"/>
      <c r="E231" s="100"/>
      <c r="F231" s="100"/>
      <c r="G231"/>
      <c r="H231"/>
      <c r="K231" s="214"/>
      <c r="L231" s="191"/>
      <c r="M231" s="217"/>
      <c r="N231" s="191"/>
    </row>
    <row r="232" spans="3:14" x14ac:dyDescent="0.25">
      <c r="C232" s="100"/>
      <c r="D232" s="100"/>
      <c r="E232" s="100"/>
      <c r="F232" s="100"/>
      <c r="G232"/>
      <c r="H232"/>
      <c r="K232" s="214"/>
      <c r="L232" s="191"/>
      <c r="M232" s="217"/>
      <c r="N232" s="191"/>
    </row>
    <row r="233" spans="3:14" x14ac:dyDescent="0.25">
      <c r="C233" s="100"/>
      <c r="D233" s="100"/>
      <c r="E233" s="100"/>
      <c r="F233" s="100"/>
      <c r="G233"/>
      <c r="H233"/>
      <c r="K233" s="214"/>
      <c r="L233" s="191"/>
      <c r="M233" s="217"/>
      <c r="N233" s="191"/>
    </row>
    <row r="234" spans="3:14" x14ac:dyDescent="0.25">
      <c r="C234" s="100"/>
      <c r="D234" s="100"/>
      <c r="E234" s="100"/>
      <c r="F234" s="100"/>
      <c r="G234"/>
      <c r="H234"/>
      <c r="K234" s="214"/>
      <c r="L234" s="191"/>
      <c r="M234" s="217"/>
      <c r="N234" s="191"/>
    </row>
    <row r="235" spans="3:14" x14ac:dyDescent="0.25">
      <c r="C235" s="100"/>
      <c r="D235" s="100"/>
      <c r="E235" s="100"/>
      <c r="F235" s="100"/>
      <c r="G235"/>
      <c r="H235"/>
      <c r="K235" s="214"/>
      <c r="L235" s="191"/>
      <c r="M235" s="217"/>
      <c r="N235" s="191"/>
    </row>
    <row r="236" spans="3:14" x14ac:dyDescent="0.25">
      <c r="C236" s="100"/>
      <c r="D236" s="100"/>
      <c r="E236" s="100"/>
      <c r="F236" s="100"/>
      <c r="G236"/>
      <c r="H236"/>
      <c r="K236" s="214"/>
      <c r="L236" s="191"/>
      <c r="M236" s="217"/>
      <c r="N236" s="191"/>
    </row>
    <row r="237" spans="3:14" x14ac:dyDescent="0.25">
      <c r="C237" s="100"/>
      <c r="D237" s="100"/>
      <c r="E237" s="100"/>
      <c r="F237" s="100"/>
      <c r="G237"/>
      <c r="H237"/>
      <c r="K237" s="214"/>
      <c r="L237" s="191"/>
      <c r="M237" s="217"/>
      <c r="N237" s="191"/>
    </row>
    <row r="238" spans="3:14" x14ac:dyDescent="0.25">
      <c r="C238" s="100"/>
      <c r="D238" s="100"/>
      <c r="E238" s="100"/>
      <c r="F238" s="100"/>
      <c r="G238"/>
      <c r="H238"/>
      <c r="K238" s="214"/>
      <c r="L238" s="191"/>
      <c r="M238" s="217"/>
      <c r="N238" s="191"/>
    </row>
    <row r="239" spans="3:14" x14ac:dyDescent="0.25">
      <c r="C239" s="100"/>
      <c r="D239" s="100"/>
      <c r="E239" s="100"/>
      <c r="F239" s="100"/>
      <c r="G239"/>
      <c r="H239"/>
      <c r="K239" s="214"/>
      <c r="L239" s="191"/>
      <c r="M239" s="217"/>
      <c r="N239" s="191"/>
    </row>
    <row r="240" spans="3:14" x14ac:dyDescent="0.25">
      <c r="C240" s="100"/>
      <c r="D240" s="100"/>
      <c r="E240" s="100"/>
      <c r="F240" s="100"/>
      <c r="G240"/>
      <c r="H240"/>
      <c r="K240" s="214"/>
      <c r="L240" s="191"/>
      <c r="M240" s="217"/>
      <c r="N240" s="191"/>
    </row>
    <row r="241" spans="7:11" x14ac:dyDescent="0.25">
      <c r="G241"/>
      <c r="H241"/>
      <c r="K241" s="214"/>
    </row>
    <row r="242" spans="7:11" x14ac:dyDescent="0.25">
      <c r="G242"/>
      <c r="H242"/>
      <c r="K242" s="214"/>
    </row>
    <row r="243" spans="7:11" x14ac:dyDescent="0.25">
      <c r="G243"/>
      <c r="H243"/>
      <c r="K243" s="214"/>
    </row>
    <row r="244" spans="7:11" x14ac:dyDescent="0.25">
      <c r="G244"/>
      <c r="H244"/>
      <c r="K244" s="214"/>
    </row>
    <row r="245" spans="7:11" x14ac:dyDescent="0.25">
      <c r="G245"/>
      <c r="H245"/>
      <c r="K245" s="214"/>
    </row>
    <row r="246" spans="7:11" x14ac:dyDescent="0.25">
      <c r="G246"/>
      <c r="H246"/>
      <c r="K246" s="214"/>
    </row>
    <row r="247" spans="7:11" x14ac:dyDescent="0.25">
      <c r="G247"/>
      <c r="H247"/>
      <c r="K247" s="214"/>
    </row>
    <row r="248" spans="7:11" x14ac:dyDescent="0.25">
      <c r="G248"/>
      <c r="H248"/>
      <c r="K248" s="214"/>
    </row>
    <row r="249" spans="7:11" x14ac:dyDescent="0.25">
      <c r="G249"/>
      <c r="H249"/>
      <c r="K249" s="214"/>
    </row>
    <row r="250" spans="7:11" x14ac:dyDescent="0.25">
      <c r="G250"/>
      <c r="H250"/>
      <c r="K250" s="214"/>
    </row>
    <row r="251" spans="7:11" x14ac:dyDescent="0.25">
      <c r="G251"/>
      <c r="H251"/>
      <c r="K251" s="214"/>
    </row>
    <row r="252" spans="7:11" x14ac:dyDescent="0.25">
      <c r="G252"/>
      <c r="H252"/>
      <c r="K252" s="214"/>
    </row>
    <row r="253" spans="7:11" x14ac:dyDescent="0.25">
      <c r="G253"/>
      <c r="H253"/>
      <c r="K253" s="214"/>
    </row>
    <row r="254" spans="7:11" x14ac:dyDescent="0.25">
      <c r="G254"/>
      <c r="H254"/>
      <c r="K254" s="214"/>
    </row>
    <row r="255" spans="7:11" x14ac:dyDescent="0.25">
      <c r="G255"/>
      <c r="H255"/>
      <c r="K255" s="214"/>
    </row>
    <row r="256" spans="7:11" x14ac:dyDescent="0.25">
      <c r="G256"/>
      <c r="H256"/>
      <c r="K256" s="214"/>
    </row>
    <row r="257" spans="7:11" x14ac:dyDescent="0.25">
      <c r="G257"/>
      <c r="H257"/>
      <c r="K257" s="214"/>
    </row>
    <row r="258" spans="7:11" x14ac:dyDescent="0.25">
      <c r="G258"/>
      <c r="H258"/>
      <c r="K258" s="214"/>
    </row>
    <row r="259" spans="7:11" x14ac:dyDescent="0.25">
      <c r="G259"/>
      <c r="H259"/>
      <c r="K259" s="214"/>
    </row>
    <row r="260" spans="7:11" x14ac:dyDescent="0.25">
      <c r="G260"/>
      <c r="H260"/>
      <c r="K260" s="214"/>
    </row>
    <row r="261" spans="7:11" x14ac:dyDescent="0.25">
      <c r="G261"/>
      <c r="H261"/>
      <c r="K261" s="214"/>
    </row>
    <row r="262" spans="7:11" x14ac:dyDescent="0.25">
      <c r="G262"/>
      <c r="H262"/>
      <c r="K262" s="214"/>
    </row>
    <row r="263" spans="7:11" x14ac:dyDescent="0.25">
      <c r="G263"/>
      <c r="H263"/>
      <c r="K263" s="214"/>
    </row>
    <row r="264" spans="7:11" x14ac:dyDescent="0.25">
      <c r="K264" s="214"/>
    </row>
    <row r="265" spans="7:11" x14ac:dyDescent="0.25">
      <c r="K265" s="214"/>
    </row>
    <row r="266" spans="7:11" x14ac:dyDescent="0.25">
      <c r="K266" s="214"/>
    </row>
    <row r="267" spans="7:11" x14ac:dyDescent="0.25">
      <c r="K267" s="214"/>
    </row>
    <row r="268" spans="7:11" x14ac:dyDescent="0.25">
      <c r="K268" s="214"/>
    </row>
    <row r="269" spans="7:11" x14ac:dyDescent="0.25">
      <c r="K269" s="214"/>
    </row>
    <row r="270" spans="7:11" x14ac:dyDescent="0.25">
      <c r="K270" s="214"/>
    </row>
    <row r="271" spans="7:11" x14ac:dyDescent="0.25">
      <c r="K271" s="214"/>
    </row>
    <row r="272" spans="7:11" x14ac:dyDescent="0.25">
      <c r="K272" s="214"/>
    </row>
    <row r="273" spans="11:11" x14ac:dyDescent="0.25">
      <c r="K273" s="214"/>
    </row>
    <row r="274" spans="11:11" x14ac:dyDescent="0.25">
      <c r="K274" s="214"/>
    </row>
    <row r="275" spans="11:11" x14ac:dyDescent="0.25">
      <c r="K275" s="214"/>
    </row>
    <row r="276" spans="11:11" x14ac:dyDescent="0.25">
      <c r="K276" s="214"/>
    </row>
    <row r="277" spans="11:11" x14ac:dyDescent="0.25">
      <c r="K277" s="214"/>
    </row>
    <row r="278" spans="11:11" x14ac:dyDescent="0.25">
      <c r="K278" s="214"/>
    </row>
    <row r="279" spans="11:11" x14ac:dyDescent="0.25">
      <c r="K279" s="214"/>
    </row>
    <row r="280" spans="11:11" x14ac:dyDescent="0.25">
      <c r="K280" s="214"/>
    </row>
    <row r="281" spans="11:11" x14ac:dyDescent="0.25">
      <c r="K281" s="214"/>
    </row>
    <row r="282" spans="11:11" x14ac:dyDescent="0.25">
      <c r="K282" s="214"/>
    </row>
    <row r="283" spans="11:11" x14ac:dyDescent="0.25">
      <c r="K283" s="214"/>
    </row>
    <row r="284" spans="11:11" x14ac:dyDescent="0.25">
      <c r="K284" s="214"/>
    </row>
    <row r="285" spans="11:11" x14ac:dyDescent="0.25">
      <c r="K285" s="214"/>
    </row>
    <row r="286" spans="11:11" x14ac:dyDescent="0.25">
      <c r="K286" s="214"/>
    </row>
    <row r="287" spans="11:11" x14ac:dyDescent="0.25">
      <c r="K287" s="214"/>
    </row>
    <row r="288" spans="11:11" x14ac:dyDescent="0.25">
      <c r="K288" s="214"/>
    </row>
    <row r="289" spans="11:11" x14ac:dyDescent="0.25">
      <c r="K289" s="214"/>
    </row>
    <row r="290" spans="11:11" x14ac:dyDescent="0.25">
      <c r="K290" s="214"/>
    </row>
    <row r="291" spans="11:11" x14ac:dyDescent="0.25">
      <c r="K291" s="214"/>
    </row>
    <row r="292" spans="11:11" x14ac:dyDescent="0.25">
      <c r="K292" s="214"/>
    </row>
    <row r="293" spans="11:11" x14ac:dyDescent="0.25">
      <c r="K293" s="214"/>
    </row>
    <row r="294" spans="11:11" x14ac:dyDescent="0.25">
      <c r="K294" s="214"/>
    </row>
    <row r="295" spans="11:11" x14ac:dyDescent="0.25">
      <c r="K295" s="214"/>
    </row>
    <row r="296" spans="11:11" x14ac:dyDescent="0.25">
      <c r="K296" s="214"/>
    </row>
    <row r="297" spans="11:11" x14ac:dyDescent="0.25">
      <c r="K297" s="214"/>
    </row>
    <row r="298" spans="11:11" x14ac:dyDescent="0.25">
      <c r="K298" s="214"/>
    </row>
    <row r="299" spans="11:11" x14ac:dyDescent="0.25">
      <c r="K299" s="214"/>
    </row>
    <row r="300" spans="11:11" x14ac:dyDescent="0.25">
      <c r="K300" s="214"/>
    </row>
    <row r="301" spans="11:11" x14ac:dyDescent="0.25">
      <c r="K301" s="214"/>
    </row>
    <row r="302" spans="11:11" x14ac:dyDescent="0.25">
      <c r="K302" s="214"/>
    </row>
    <row r="303" spans="11:11" x14ac:dyDescent="0.25">
      <c r="K303" s="214"/>
    </row>
    <row r="304" spans="11:11" x14ac:dyDescent="0.25">
      <c r="K304" s="214"/>
    </row>
    <row r="305" spans="11:11" x14ac:dyDescent="0.25">
      <c r="K305" s="214"/>
    </row>
    <row r="306" spans="11:11" x14ac:dyDescent="0.25">
      <c r="K306" s="214"/>
    </row>
    <row r="307" spans="11:11" x14ac:dyDescent="0.25">
      <c r="K307" s="214"/>
    </row>
    <row r="308" spans="11:11" x14ac:dyDescent="0.25">
      <c r="K308" s="214"/>
    </row>
    <row r="309" spans="11:11" x14ac:dyDescent="0.25">
      <c r="K309" s="214"/>
    </row>
    <row r="310" spans="11:11" x14ac:dyDescent="0.25">
      <c r="K310" s="214"/>
    </row>
    <row r="311" spans="11:11" x14ac:dyDescent="0.25">
      <c r="K311" s="214"/>
    </row>
    <row r="312" spans="11:11" x14ac:dyDescent="0.25">
      <c r="K312" s="214"/>
    </row>
    <row r="313" spans="11:11" x14ac:dyDescent="0.25">
      <c r="K313" s="214"/>
    </row>
    <row r="314" spans="11:11" x14ac:dyDescent="0.25">
      <c r="K314" s="214"/>
    </row>
    <row r="315" spans="11:11" x14ac:dyDescent="0.25">
      <c r="K315" s="214"/>
    </row>
    <row r="316" spans="11:11" x14ac:dyDescent="0.25">
      <c r="K316" s="214"/>
    </row>
    <row r="317" spans="11:11" x14ac:dyDescent="0.25">
      <c r="K317" s="214"/>
    </row>
    <row r="318" spans="11:11" x14ac:dyDescent="0.25">
      <c r="K318" s="214"/>
    </row>
    <row r="319" spans="11:11" x14ac:dyDescent="0.25">
      <c r="K319" s="214"/>
    </row>
    <row r="320" spans="11:11" x14ac:dyDescent="0.25">
      <c r="K320" s="214"/>
    </row>
    <row r="321" spans="11:11" x14ac:dyDescent="0.25">
      <c r="K321" s="214"/>
    </row>
    <row r="322" spans="11:11" x14ac:dyDescent="0.25">
      <c r="K322" s="214"/>
    </row>
    <row r="323" spans="11:11" x14ac:dyDescent="0.25">
      <c r="K323" s="214"/>
    </row>
    <row r="324" spans="11:11" x14ac:dyDescent="0.25">
      <c r="K324" s="214"/>
    </row>
    <row r="325" spans="11:11" x14ac:dyDescent="0.25">
      <c r="K325" s="214"/>
    </row>
    <row r="326" spans="11:11" x14ac:dyDescent="0.25">
      <c r="K326" s="214"/>
    </row>
    <row r="327" spans="11:11" x14ac:dyDescent="0.25">
      <c r="K327" s="220"/>
    </row>
    <row r="328" spans="11:11" x14ac:dyDescent="0.25">
      <c r="K328" s="220"/>
    </row>
    <row r="329" spans="11:11" x14ac:dyDescent="0.25">
      <c r="K329" s="220"/>
    </row>
    <row r="330" spans="11:11" x14ac:dyDescent="0.25">
      <c r="K330" s="220"/>
    </row>
    <row r="331" spans="11:11" x14ac:dyDescent="0.25">
      <c r="K331" s="220"/>
    </row>
    <row r="332" spans="11:11" x14ac:dyDescent="0.25">
      <c r="K332" s="220"/>
    </row>
    <row r="333" spans="11:11" x14ac:dyDescent="0.25">
      <c r="K333" s="220"/>
    </row>
    <row r="334" spans="11:11" x14ac:dyDescent="0.25">
      <c r="K334" s="220"/>
    </row>
    <row r="335" spans="11:11" x14ac:dyDescent="0.25">
      <c r="K335" s="220"/>
    </row>
    <row r="336" spans="11:11" x14ac:dyDescent="0.25">
      <c r="K336" s="220"/>
    </row>
    <row r="337" spans="11:11" x14ac:dyDescent="0.25">
      <c r="K337" s="220"/>
    </row>
    <row r="338" spans="11:11" x14ac:dyDescent="0.25">
      <c r="K338" s="220"/>
    </row>
    <row r="339" spans="11:11" x14ac:dyDescent="0.25">
      <c r="K339" s="220"/>
    </row>
    <row r="340" spans="11:11" x14ac:dyDescent="0.25">
      <c r="K340" s="220"/>
    </row>
    <row r="341" spans="11:11" x14ac:dyDescent="0.25">
      <c r="K341" s="220"/>
    </row>
    <row r="342" spans="11:11" x14ac:dyDescent="0.25">
      <c r="K342" s="220"/>
    </row>
    <row r="343" spans="11:11" x14ac:dyDescent="0.25">
      <c r="K343" s="220"/>
    </row>
    <row r="344" spans="11:11" x14ac:dyDescent="0.25">
      <c r="K344" s="220"/>
    </row>
    <row r="345" spans="11:11" x14ac:dyDescent="0.25">
      <c r="K345" s="220"/>
    </row>
    <row r="346" spans="11:11" x14ac:dyDescent="0.25">
      <c r="K346" s="220"/>
    </row>
    <row r="347" spans="11:11" x14ac:dyDescent="0.25">
      <c r="K347" s="220"/>
    </row>
    <row r="348" spans="11:11" x14ac:dyDescent="0.25">
      <c r="K348" s="220"/>
    </row>
    <row r="349" spans="11:11" x14ac:dyDescent="0.25">
      <c r="K349" s="220"/>
    </row>
    <row r="350" spans="11:11" x14ac:dyDescent="0.25">
      <c r="K350" s="220"/>
    </row>
    <row r="351" spans="11:11" x14ac:dyDescent="0.25">
      <c r="K351" s="220"/>
    </row>
    <row r="352" spans="11:11" x14ac:dyDescent="0.25">
      <c r="K352" s="220"/>
    </row>
    <row r="353" spans="11:11" x14ac:dyDescent="0.25">
      <c r="K353" s="220"/>
    </row>
    <row r="354" spans="11:11" x14ac:dyDescent="0.25">
      <c r="K354" s="220"/>
    </row>
    <row r="355" spans="11:11" x14ac:dyDescent="0.25">
      <c r="K355" s="220"/>
    </row>
    <row r="356" spans="11:11" x14ac:dyDescent="0.25">
      <c r="K356" s="220"/>
    </row>
    <row r="357" spans="11:11" x14ac:dyDescent="0.25">
      <c r="K357" s="220"/>
    </row>
    <row r="358" spans="11:11" x14ac:dyDescent="0.25">
      <c r="K358" s="220"/>
    </row>
    <row r="359" spans="11:11" x14ac:dyDescent="0.25">
      <c r="K359" s="220"/>
    </row>
    <row r="360" spans="11:11" x14ac:dyDescent="0.25">
      <c r="K360" s="220"/>
    </row>
    <row r="361" spans="11:11" x14ac:dyDescent="0.25">
      <c r="K361" s="220"/>
    </row>
    <row r="362" spans="11:11" x14ac:dyDescent="0.25">
      <c r="K362" s="220"/>
    </row>
    <row r="363" spans="11:11" x14ac:dyDescent="0.25">
      <c r="K363" s="220"/>
    </row>
    <row r="364" spans="11:11" x14ac:dyDescent="0.25">
      <c r="K364" s="220"/>
    </row>
    <row r="365" spans="11:11" x14ac:dyDescent="0.25">
      <c r="K365" s="220"/>
    </row>
  </sheetData>
  <mergeCells count="6">
    <mergeCell ref="O10:P10"/>
    <mergeCell ref="K11:N11"/>
    <mergeCell ref="E2:K4"/>
    <mergeCell ref="C10:F10"/>
    <mergeCell ref="G10:H10"/>
    <mergeCell ref="K10:N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9"/>
  <sheetViews>
    <sheetView topLeftCell="C1" workbookViewId="0">
      <selection activeCell="R33" sqref="R33"/>
    </sheetView>
  </sheetViews>
  <sheetFormatPr defaultRowHeight="15" x14ac:dyDescent="0.25"/>
  <cols>
    <col min="2" max="2" width="13.5703125" bestFit="1" customWidth="1"/>
    <col min="3" max="3" width="15.85546875" customWidth="1"/>
    <col min="4" max="4" width="12.5703125" customWidth="1"/>
  </cols>
  <sheetData>
    <row r="3" spans="2:4" ht="60" x14ac:dyDescent="0.25">
      <c r="B3" s="48" t="s">
        <v>13</v>
      </c>
      <c r="C3" s="49" t="s">
        <v>77</v>
      </c>
      <c r="D3" s="221" t="s">
        <v>35</v>
      </c>
    </row>
    <row r="4" spans="2:4" x14ac:dyDescent="0.25">
      <c r="B4" s="118">
        <v>42129</v>
      </c>
      <c r="C4" s="111">
        <v>14</v>
      </c>
      <c r="D4" s="222">
        <v>79.295720056194114</v>
      </c>
    </row>
    <row r="5" spans="2:4" x14ac:dyDescent="0.25">
      <c r="B5" s="119">
        <v>42129</v>
      </c>
      <c r="C5" s="111">
        <v>36</v>
      </c>
      <c r="D5" s="222">
        <v>44.110762333042608</v>
      </c>
    </row>
    <row r="6" spans="2:4" x14ac:dyDescent="0.25">
      <c r="B6" s="121">
        <v>42129</v>
      </c>
      <c r="C6" s="111">
        <v>38</v>
      </c>
      <c r="D6" s="222">
        <v>43.032939528314039</v>
      </c>
    </row>
    <row r="7" spans="2:4" x14ac:dyDescent="0.25">
      <c r="B7" s="120">
        <v>42129</v>
      </c>
      <c r="C7" s="111">
        <v>210</v>
      </c>
      <c r="D7" s="222">
        <v>40.860252805151262</v>
      </c>
    </row>
    <row r="8" spans="2:4" x14ac:dyDescent="0.25">
      <c r="B8" s="122">
        <v>42129</v>
      </c>
      <c r="C8" s="111">
        <v>51</v>
      </c>
      <c r="D8" s="222">
        <v>40.860252805151262</v>
      </c>
    </row>
    <row r="9" spans="2:4" x14ac:dyDescent="0.25">
      <c r="B9" s="107">
        <v>42129</v>
      </c>
      <c r="C9" s="111">
        <v>33</v>
      </c>
      <c r="D9" s="222">
        <v>39.764962348950441</v>
      </c>
    </row>
    <row r="10" spans="2:4" x14ac:dyDescent="0.25">
      <c r="B10" s="118">
        <v>42206</v>
      </c>
      <c r="C10" s="111">
        <v>47</v>
      </c>
      <c r="D10" s="222">
        <v>39.017698521957186</v>
      </c>
    </row>
    <row r="11" spans="2:4" x14ac:dyDescent="0.25">
      <c r="B11" s="119">
        <v>42206</v>
      </c>
      <c r="C11" s="111">
        <v>35</v>
      </c>
      <c r="D11" s="222">
        <v>39.017698521957186</v>
      </c>
    </row>
    <row r="12" spans="2:4" x14ac:dyDescent="0.25">
      <c r="B12" s="121">
        <v>42206</v>
      </c>
      <c r="C12" s="111">
        <v>36</v>
      </c>
      <c r="D12" s="222">
        <v>39.017698521957186</v>
      </c>
    </row>
    <row r="13" spans="2:4" x14ac:dyDescent="0.25">
      <c r="B13" s="120">
        <v>42206</v>
      </c>
      <c r="C13" s="111">
        <v>35</v>
      </c>
      <c r="D13" s="222">
        <v>38.563939950642713</v>
      </c>
    </row>
    <row r="14" spans="2:4" x14ac:dyDescent="0.25">
      <c r="B14" s="122">
        <v>42206</v>
      </c>
      <c r="C14" s="111">
        <v>37</v>
      </c>
      <c r="D14" s="222">
        <v>38.563939950642713</v>
      </c>
    </row>
    <row r="15" spans="2:4" x14ac:dyDescent="0.25">
      <c r="B15" s="107">
        <v>42206</v>
      </c>
      <c r="C15" s="111">
        <v>1.3</v>
      </c>
      <c r="D15" s="222">
        <v>38.563939950642713</v>
      </c>
    </row>
    <row r="16" spans="2:4" x14ac:dyDescent="0.25">
      <c r="B16" s="118">
        <v>42486</v>
      </c>
      <c r="C16" s="111">
        <v>110</v>
      </c>
      <c r="D16" s="222">
        <v>45.183166342747839</v>
      </c>
    </row>
    <row r="17" spans="2:4" x14ac:dyDescent="0.25">
      <c r="B17" s="119">
        <v>42486</v>
      </c>
      <c r="C17" s="111">
        <v>97</v>
      </c>
      <c r="D17" s="222">
        <v>39.764962348950441</v>
      </c>
    </row>
    <row r="18" spans="2:4" x14ac:dyDescent="0.25">
      <c r="B18" s="121">
        <v>42486</v>
      </c>
      <c r="C18" s="111">
        <v>110</v>
      </c>
      <c r="D18" s="222">
        <v>39.764962348950441</v>
      </c>
    </row>
    <row r="19" spans="2:4" x14ac:dyDescent="0.25">
      <c r="B19" s="120">
        <v>42486</v>
      </c>
      <c r="C19" s="111">
        <v>99</v>
      </c>
      <c r="D19" s="222">
        <v>43.032939528314039</v>
      </c>
    </row>
    <row r="20" spans="2:4" x14ac:dyDescent="0.25">
      <c r="B20" s="122">
        <v>42486</v>
      </c>
      <c r="C20" s="111">
        <v>34</v>
      </c>
      <c r="D20" s="222">
        <v>39.764962348950441</v>
      </c>
    </row>
    <row r="21" spans="2:4" x14ac:dyDescent="0.25">
      <c r="B21" s="107">
        <v>42486</v>
      </c>
      <c r="C21" s="111">
        <v>55</v>
      </c>
      <c r="D21" s="222">
        <v>39.764962348950441</v>
      </c>
    </row>
    <row r="22" spans="2:4" x14ac:dyDescent="0.25">
      <c r="B22" s="118">
        <v>42577</v>
      </c>
      <c r="C22" s="111">
        <v>35</v>
      </c>
      <c r="D22" s="222">
        <v>41.949505028966257</v>
      </c>
    </row>
    <row r="23" spans="2:4" x14ac:dyDescent="0.25">
      <c r="B23" s="119">
        <v>42577</v>
      </c>
      <c r="C23" s="111">
        <v>35</v>
      </c>
      <c r="D23" s="222">
        <v>43.032939528314039</v>
      </c>
    </row>
    <row r="24" spans="2:4" x14ac:dyDescent="0.25">
      <c r="B24" s="121">
        <v>42577</v>
      </c>
      <c r="C24" s="111">
        <v>1</v>
      </c>
      <c r="D24" s="222">
        <v>41.949505028966257</v>
      </c>
    </row>
    <row r="25" spans="2:4" x14ac:dyDescent="0.25">
      <c r="B25" s="120">
        <v>42577</v>
      </c>
      <c r="C25" s="111">
        <v>60</v>
      </c>
      <c r="D25" s="222">
        <v>41.949505028966257</v>
      </c>
    </row>
    <row r="26" spans="2:4" x14ac:dyDescent="0.25">
      <c r="B26" s="122">
        <v>42577</v>
      </c>
      <c r="C26" s="111">
        <v>55</v>
      </c>
      <c r="D26" s="222">
        <v>41.949505028966257</v>
      </c>
    </row>
    <row r="27" spans="2:4" x14ac:dyDescent="0.25">
      <c r="B27" s="107">
        <v>42577</v>
      </c>
      <c r="C27" s="111">
        <v>90</v>
      </c>
      <c r="D27" s="222">
        <v>41.949505028966257</v>
      </c>
    </row>
    <row r="28" spans="2:4" x14ac:dyDescent="0.25">
      <c r="B28" s="118">
        <v>42850</v>
      </c>
      <c r="C28" s="111">
        <v>160</v>
      </c>
      <c r="D28" s="222">
        <v>199.43391296959743</v>
      </c>
    </row>
    <row r="29" spans="2:4" x14ac:dyDescent="0.25">
      <c r="B29" s="121">
        <v>42850</v>
      </c>
      <c r="C29" s="111">
        <v>2.5</v>
      </c>
      <c r="D29" s="222">
        <v>45.183166342747839</v>
      </c>
    </row>
    <row r="30" spans="2:4" x14ac:dyDescent="0.25">
      <c r="B30" s="120">
        <v>42850</v>
      </c>
      <c r="C30" s="111">
        <v>35</v>
      </c>
      <c r="D30" s="222">
        <v>45.183166342747839</v>
      </c>
    </row>
    <row r="31" spans="2:4" x14ac:dyDescent="0.25">
      <c r="B31" s="122">
        <v>42850</v>
      </c>
      <c r="C31" s="111">
        <v>72</v>
      </c>
      <c r="D31" s="222">
        <v>44.110762333042608</v>
      </c>
    </row>
    <row r="32" spans="2:4" x14ac:dyDescent="0.25">
      <c r="B32" s="107">
        <v>42850</v>
      </c>
      <c r="C32" s="111">
        <v>25</v>
      </c>
      <c r="D32" s="222">
        <v>44.110762333042608</v>
      </c>
    </row>
    <row r="33" spans="2:4" x14ac:dyDescent="0.25">
      <c r="B33" s="118">
        <v>42941</v>
      </c>
      <c r="C33" s="111">
        <v>94</v>
      </c>
      <c r="D33" s="222">
        <v>43.032939528314039</v>
      </c>
    </row>
    <row r="34" spans="2:4" x14ac:dyDescent="0.25">
      <c r="B34" s="119">
        <v>42941</v>
      </c>
      <c r="C34" s="111">
        <v>60</v>
      </c>
      <c r="D34" s="222">
        <v>41.949505028966257</v>
      </c>
    </row>
    <row r="35" spans="2:4" x14ac:dyDescent="0.25">
      <c r="B35" s="121">
        <v>42941</v>
      </c>
      <c r="C35" s="111">
        <v>34</v>
      </c>
      <c r="D35" s="222">
        <v>40.860252805151262</v>
      </c>
    </row>
    <row r="36" spans="2:4" x14ac:dyDescent="0.25">
      <c r="B36" s="120">
        <v>42941</v>
      </c>
      <c r="C36" s="111">
        <v>36</v>
      </c>
      <c r="D36" s="222">
        <v>40.860252805151262</v>
      </c>
    </row>
    <row r="37" spans="2:4" x14ac:dyDescent="0.25">
      <c r="B37" s="122">
        <v>42941</v>
      </c>
      <c r="C37" s="111">
        <v>46</v>
      </c>
      <c r="D37" s="222">
        <v>40.860252805151262</v>
      </c>
    </row>
    <row r="38" spans="2:4" x14ac:dyDescent="0.25">
      <c r="B38" s="107">
        <v>42941</v>
      </c>
      <c r="C38" s="111">
        <v>30</v>
      </c>
      <c r="D38" s="222">
        <v>39.764962348950441</v>
      </c>
    </row>
    <row r="39" spans="2:4" x14ac:dyDescent="0.25">
      <c r="B39" s="123">
        <v>42941</v>
      </c>
      <c r="C39" s="111">
        <v>15</v>
      </c>
      <c r="D39" s="222">
        <v>39.764962348950441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2015-17 Kenai River_Zn</vt:lpstr>
      <vt:lpstr>2015-17 Kenai River_Cu</vt:lpstr>
      <vt:lpstr>2015-17 Kenai River_Fe</vt:lpstr>
      <vt:lpstr>Zn graph</vt:lpstr>
    </vt:vector>
  </TitlesOfParts>
  <Company>DEC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Swartz, Jeanne</dc:creator>
  <cp:lastModifiedBy>Benjamin Meyer</cp:lastModifiedBy>
  <cp:lastPrinted>2019-03-15T18:54:44Z</cp:lastPrinted>
  <dcterms:created xsi:type="dcterms:W3CDTF">2017-10-24T01:05:59Z</dcterms:created>
  <dcterms:modified xsi:type="dcterms:W3CDTF">2021-03-17T19:58:40Z</dcterms:modified>
</cp:coreProperties>
</file>