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meyer\Documents\github_local\kenai-river-wqx\other\input\financial\"/>
    </mc:Choice>
  </mc:AlternateContent>
  <bookViews>
    <workbookView xWindow="-20928" yWindow="612" windowWidth="20736" windowHeight="12528"/>
  </bookViews>
  <sheets>
    <sheet name="income_history" sheetId="1" r:id="rId1"/>
    <sheet name="swwtp_estimate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29" i="1" l="1"/>
  <c r="X30" i="1"/>
  <c r="X31" i="1"/>
  <c r="X32" i="1"/>
  <c r="X33" i="1"/>
  <c r="X34" i="1"/>
  <c r="X35" i="1"/>
  <c r="X36" i="1"/>
  <c r="X37" i="1"/>
  <c r="X38" i="1"/>
  <c r="X40" i="1"/>
  <c r="X28" i="1"/>
  <c r="X27" i="1"/>
  <c r="X17" i="1"/>
  <c r="X13" i="1"/>
  <c r="X12" i="1"/>
  <c r="X9" i="1"/>
  <c r="X8" i="1"/>
  <c r="X7" i="1"/>
  <c r="X6" i="1"/>
  <c r="X10" i="1"/>
  <c r="G6" i="2" l="1"/>
  <c r="G5" i="2"/>
  <c r="G4" i="2"/>
  <c r="W40" i="1"/>
  <c r="V40" i="1"/>
  <c r="U40" i="1"/>
  <c r="T19" i="1"/>
  <c r="U19" i="1"/>
  <c r="V19" i="1"/>
  <c r="W19" i="1"/>
  <c r="T40" i="1"/>
  <c r="F29" i="1"/>
  <c r="F40" i="1" s="1"/>
  <c r="G29" i="1"/>
  <c r="G40" i="1" s="1"/>
  <c r="H29" i="1"/>
  <c r="H40" i="1" s="1"/>
  <c r="I29" i="1"/>
  <c r="I40" i="1" s="1"/>
  <c r="J29" i="1"/>
  <c r="J40" i="1" s="1"/>
  <c r="K29" i="1"/>
  <c r="K40" i="1" s="1"/>
  <c r="L29" i="1"/>
  <c r="L40" i="1" s="1"/>
  <c r="M29" i="1"/>
  <c r="M40" i="1" s="1"/>
  <c r="N29" i="1"/>
  <c r="N40" i="1" s="1"/>
  <c r="O29" i="1"/>
  <c r="O40" i="1" s="1"/>
  <c r="P29" i="1"/>
  <c r="P40" i="1" s="1"/>
  <c r="Q29" i="1"/>
  <c r="R29" i="1"/>
  <c r="R40" i="1" s="1"/>
  <c r="S29" i="1"/>
  <c r="S40" i="1" s="1"/>
  <c r="E29" i="1"/>
  <c r="E40" i="1" s="1"/>
  <c r="L19" i="1"/>
  <c r="M19" i="1"/>
  <c r="Q40" i="1"/>
  <c r="O19" i="1"/>
  <c r="X11" i="1"/>
  <c r="S19" i="1"/>
  <c r="R19" i="1"/>
  <c r="R42" i="1" s="1"/>
  <c r="Q19" i="1"/>
  <c r="P19" i="1"/>
  <c r="N19" i="1"/>
  <c r="K19" i="1"/>
  <c r="J19" i="1"/>
  <c r="I19" i="1"/>
  <c r="H19" i="1"/>
  <c r="G19" i="1"/>
  <c r="F19" i="1"/>
  <c r="E19" i="1"/>
  <c r="Q42" i="1" l="1"/>
  <c r="W42" i="1"/>
  <c r="M42" i="1"/>
  <c r="V42" i="1"/>
  <c r="I42" i="1"/>
  <c r="L42" i="1"/>
  <c r="P42" i="1"/>
  <c r="T42" i="1"/>
  <c r="U42" i="1"/>
  <c r="F42" i="1"/>
  <c r="G42" i="1"/>
  <c r="H42" i="1"/>
  <c r="S42" i="1"/>
  <c r="O42" i="1"/>
  <c r="X19" i="1"/>
  <c r="K42" i="1"/>
  <c r="J42" i="1"/>
  <c r="N42" i="1"/>
  <c r="E42" i="1"/>
  <c r="X42" i="1" l="1"/>
</calcChain>
</file>

<file path=xl/sharedStrings.xml><?xml version="1.0" encoding="utf-8"?>
<sst xmlns="http://schemas.openxmlformats.org/spreadsheetml/2006/main" count="53" uniqueCount="51">
  <si>
    <t>Contractual Expense (paid directly)</t>
    <phoneticPr fontId="6" type="noConversion"/>
  </si>
  <si>
    <t>*Contributions are recorded in year they were received, not necessary year it was contributed towards. (Sometimes you will see no contirbution and then the following year double.)</t>
    <phoneticPr fontId="6" type="noConversion"/>
  </si>
  <si>
    <t>*The bookkeeping system only goes back to year 2005.</t>
    <phoneticPr fontId="6" type="noConversion"/>
  </si>
  <si>
    <t>*The in-kind (Anayltica discount) and the KNWR contribution (paid directly to Analytica) weren't always recoginzed in the bookkeeping system.</t>
    <phoneticPr fontId="6" type="noConversion"/>
  </si>
  <si>
    <t>Total by Year</t>
    <phoneticPr fontId="6" type="noConversion"/>
  </si>
  <si>
    <t>Organization</t>
    <phoneticPr fontId="6" type="noConversion"/>
  </si>
  <si>
    <t>Total by</t>
    <phoneticPr fontId="6" type="noConversion"/>
  </si>
  <si>
    <t>US Forest Service</t>
    <phoneticPr fontId="6" type="noConversion"/>
  </si>
  <si>
    <t>Analytica (Discount)</t>
    <phoneticPr fontId="6" type="noConversion"/>
  </si>
  <si>
    <t>Kenai National Wildlife Refuge</t>
    <phoneticPr fontId="6" type="noConversion"/>
  </si>
  <si>
    <t>Kenai River Sportfishing Assoc</t>
    <phoneticPr fontId="6" type="noConversion"/>
  </si>
  <si>
    <t>Alaska Wildland Adventures</t>
    <phoneticPr fontId="6" type="noConversion"/>
  </si>
  <si>
    <t>DNR State Parks</t>
    <phoneticPr fontId="6" type="noConversion"/>
  </si>
  <si>
    <t>City of Kenai</t>
    <phoneticPr fontId="6" type="noConversion"/>
  </si>
  <si>
    <t>Cook Inlet Aquaculture</t>
    <phoneticPr fontId="6" type="noConversion"/>
  </si>
  <si>
    <t>Kenai Watershed Forum</t>
  </si>
  <si>
    <t>Agency Baseline</t>
  </si>
  <si>
    <t>Kenai Penisula Borough</t>
    <phoneticPr fontId="6" type="noConversion"/>
  </si>
  <si>
    <t>Expense</t>
  </si>
  <si>
    <t>Advertising</t>
  </si>
  <si>
    <t>Contractual Expense</t>
  </si>
  <si>
    <t>Gasoline</t>
  </si>
  <si>
    <t>Indirect Cost Expense</t>
  </si>
  <si>
    <t>Personnel</t>
  </si>
  <si>
    <t>Postage and Delivery</t>
  </si>
  <si>
    <t>Supplies</t>
  </si>
  <si>
    <t>Total Expense</t>
  </si>
  <si>
    <t>Misc/Allocated Expenses</t>
    <phoneticPr fontId="6" type="noConversion"/>
  </si>
  <si>
    <t>Vehicle/Boat Use</t>
    <phoneticPr fontId="6" type="noConversion"/>
  </si>
  <si>
    <t>Profit/Loss</t>
    <phoneticPr fontId="6" type="noConversion"/>
  </si>
  <si>
    <t>Travel</t>
  </si>
  <si>
    <t>Kenaitze</t>
  </si>
  <si>
    <t>Salamatof</t>
  </si>
  <si>
    <t>pay directly SGS</t>
  </si>
  <si>
    <t>incl City of Soldotna testing?</t>
  </si>
  <si>
    <t>each</t>
  </si>
  <si>
    <t>Fecal Coliform Sample</t>
  </si>
  <si>
    <t>Total Suspended Solids sample</t>
  </si>
  <si>
    <t>SGS</t>
  </si>
  <si>
    <t>Taurianien</t>
  </si>
  <si>
    <t>unit cost</t>
  </si>
  <si>
    <t>unit</t>
  </si>
  <si>
    <t>item</t>
  </si>
  <si>
    <t>source</t>
  </si>
  <si>
    <t>unit quantity</t>
  </si>
  <si>
    <t>total cost</t>
  </si>
  <si>
    <t>Mail expense</t>
  </si>
  <si>
    <t>Grant Aviation</t>
  </si>
  <si>
    <t>January 1, 2005 through October 26, 2023</t>
  </si>
  <si>
    <t>Estimated annual contribution from SWWTP</t>
  </si>
  <si>
    <t>--&gt; also, priceless value, because no other lab on the peninsula can perform this service, and they have to drop all other activities for the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</si>
</sst>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#,##0.00;\-#,##0.00;0.00"/>
    <numFmt numFmtId="165" formatCode="0.00_);[Red]\(0.00\)"/>
  </numFmts>
  <fonts count="14" x14ac:knownFonts="1">
    <font>
      <sz val="10"/>
      <color indexed="8"/>
      <name val="Helvetica"/>
      <family val="2"/>
    </font>
    <font>
      <sz val="10"/>
      <color indexed="8"/>
      <name val="Helvetica"/>
      <family val="2"/>
    </font>
    <font>
      <sz val="14"/>
      <color indexed="18"/>
      <name val="Helvetica"/>
      <family val="2"/>
    </font>
    <font>
      <sz val="18"/>
      <color indexed="18"/>
      <name val="Helvetica"/>
      <family val="2"/>
    </font>
    <font>
      <sz val="12"/>
      <color indexed="18"/>
      <name val="Helvetica"/>
      <family val="2"/>
    </font>
    <font>
      <sz val="10"/>
      <color indexed="18"/>
      <name val="Helvetica"/>
      <family val="2"/>
    </font>
    <font>
      <sz val="8"/>
      <name val="Verdana"/>
      <family val="2"/>
    </font>
    <font>
      <sz val="11"/>
      <name val="Helvetica"/>
    </font>
    <font>
      <sz val="10"/>
      <name val="Helvetica"/>
    </font>
    <font>
      <sz val="10"/>
      <color indexed="17"/>
      <name val="Helvetica"/>
    </font>
    <font>
      <sz val="10"/>
      <color indexed="10"/>
      <name val="Helvetica"/>
    </font>
    <font>
      <sz val="11"/>
      <color rgb="FF9C0006"/>
      <name val="Georgia"/>
      <family val="2"/>
      <scheme val="minor"/>
    </font>
    <font>
      <sz val="11"/>
      <color rgb="FF9C5700"/>
      <name val="Georgia"/>
      <family val="2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164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</cellStyleXfs>
  <cellXfs count="21">
    <xf numFmtId="164" fontId="2" fillId="0" borderId="0" xfId="0" applyFont="1"/>
    <xf numFmtId="164" fontId="8" fillId="0" borderId="0" xfId="0" applyFont="1"/>
    <xf numFmtId="164" fontId="7" fillId="0" borderId="0" xfId="0" applyFont="1"/>
    <xf numFmtId="164" fontId="5" fillId="0" borderId="0" xfId="3" applyNumberFormat="1" applyFont="1" applyAlignment="1">
      <alignment horizontal="right"/>
    </xf>
    <xf numFmtId="164" fontId="3" fillId="0" borderId="0" xfId="1" applyNumberFormat="1" applyFont="1"/>
    <xf numFmtId="164" fontId="4" fillId="0" borderId="0" xfId="2" applyNumberFormat="1" applyFont="1"/>
    <xf numFmtId="164" fontId="5" fillId="0" borderId="0" xfId="0" applyFont="1"/>
    <xf numFmtId="1" fontId="2" fillId="0" borderId="0" xfId="0" applyNumberFormat="1" applyFont="1"/>
    <xf numFmtId="1" fontId="0" fillId="0" borderId="1" xfId="0" applyNumberFormat="1" applyBorder="1" applyAlignment="1">
      <alignment horizontal="center"/>
    </xf>
    <xf numFmtId="164" fontId="9" fillId="0" borderId="0" xfId="0" applyFont="1"/>
    <xf numFmtId="164" fontId="10" fillId="0" borderId="0" xfId="0" applyFont="1" applyAlignment="1">
      <alignment horizontal="right"/>
    </xf>
    <xf numFmtId="164" fontId="10" fillId="0" borderId="0" xfId="0" applyFont="1"/>
    <xf numFmtId="164" fontId="8" fillId="0" borderId="0" xfId="0" applyFont="1" applyAlignment="1">
      <alignment horizontal="center"/>
    </xf>
    <xf numFmtId="164" fontId="9" fillId="0" borderId="1" xfId="0" applyFont="1" applyBorder="1"/>
    <xf numFmtId="164" fontId="0" fillId="0" borderId="0" xfId="0"/>
    <xf numFmtId="164" fontId="0" fillId="0" borderId="1" xfId="0" applyBorder="1"/>
    <xf numFmtId="165" fontId="8" fillId="0" borderId="0" xfId="0" applyNumberFormat="1" applyFont="1"/>
    <xf numFmtId="164" fontId="12" fillId="3" borderId="0" xfId="5" applyNumberFormat="1"/>
    <xf numFmtId="164" fontId="11" fillId="2" borderId="0" xfId="4" applyNumberFormat="1"/>
    <xf numFmtId="164" fontId="13" fillId="0" borderId="0" xfId="0" applyFont="1"/>
    <xf numFmtId="164" fontId="13" fillId="0" borderId="0" xfId="0" quotePrefix="1" applyFont="1"/>
  </cellXfs>
  <cellStyles count="6">
    <cellStyle name="Bad" xfId="4" builtinId="27"/>
    <cellStyle name="Comma" xfId="2" builtinId="3"/>
    <cellStyle name="Comma [0]" xfId="1" builtinId="6"/>
    <cellStyle name="Neutral" xfId="5" builtinId="28"/>
    <cellStyle name="Normal" xfId="0" builtinId="0"/>
    <cellStyle name="Percent" xfId="3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Lucida Grand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</a:majorFont>
      <a:minorFont>
        <a:latin typeface="Georg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D42"/>
  <sheetViews>
    <sheetView tabSelected="1" zoomScale="76" zoomScaleNormal="76" workbookViewId="0">
      <selection activeCell="W17" sqref="W17"/>
    </sheetView>
  </sheetViews>
  <sheetFormatPr defaultColWidth="8.6640625" defaultRowHeight="17.399999999999999" x14ac:dyDescent="0.3"/>
  <cols>
    <col min="1" max="3" width="2" bestFit="1" customWidth="1"/>
    <col min="4" max="4" width="30" bestFit="1" customWidth="1"/>
    <col min="5" max="19" width="12.44140625" bestFit="1" customWidth="1"/>
    <col min="20" max="23" width="12.44140625" customWidth="1"/>
    <col min="24" max="24" width="12.44140625" bestFit="1" customWidth="1"/>
  </cols>
  <sheetData>
    <row r="1" spans="1:30" x14ac:dyDescent="0.3">
      <c r="A1" t="s">
        <v>15</v>
      </c>
    </row>
    <row r="2" spans="1:30" ht="22.8" x14ac:dyDescent="0.4">
      <c r="A2" s="4" t="s">
        <v>16</v>
      </c>
      <c r="X2" s="3">
        <v>45601</v>
      </c>
    </row>
    <row r="3" spans="1:30" x14ac:dyDescent="0.3">
      <c r="A3" s="5" t="s">
        <v>48</v>
      </c>
      <c r="X3" s="12" t="s">
        <v>6</v>
      </c>
    </row>
    <row r="4" spans="1:30" s="7" customFormat="1" x14ac:dyDescent="0.3">
      <c r="E4" s="8">
        <v>2005</v>
      </c>
      <c r="F4" s="8">
        <v>2006</v>
      </c>
      <c r="G4" s="8">
        <v>2007</v>
      </c>
      <c r="H4" s="8">
        <v>2008</v>
      </c>
      <c r="I4" s="8">
        <v>2009</v>
      </c>
      <c r="J4" s="8">
        <v>2010</v>
      </c>
      <c r="K4" s="8">
        <v>2011</v>
      </c>
      <c r="L4" s="8">
        <v>2012</v>
      </c>
      <c r="M4" s="8">
        <v>2013</v>
      </c>
      <c r="N4" s="8">
        <v>2014</v>
      </c>
      <c r="O4" s="8">
        <v>2015</v>
      </c>
      <c r="P4" s="8">
        <v>2016</v>
      </c>
      <c r="Q4" s="8">
        <v>2017</v>
      </c>
      <c r="R4" s="8">
        <v>2018</v>
      </c>
      <c r="S4" s="8">
        <v>2019</v>
      </c>
      <c r="T4" s="8">
        <v>2020</v>
      </c>
      <c r="U4" s="8">
        <v>2021</v>
      </c>
      <c r="V4" s="8">
        <v>2022</v>
      </c>
      <c r="W4" s="8">
        <v>2023</v>
      </c>
      <c r="X4" s="8" t="s">
        <v>5</v>
      </c>
    </row>
    <row r="6" spans="1:30" s="2" customFormat="1" ht="13.8" x14ac:dyDescent="0.25">
      <c r="D6" s="1" t="s">
        <v>17</v>
      </c>
      <c r="E6" s="1">
        <v>5000</v>
      </c>
      <c r="F6" s="1">
        <v>5000</v>
      </c>
      <c r="G6" s="1">
        <v>5000</v>
      </c>
      <c r="H6" s="1">
        <v>5000</v>
      </c>
      <c r="I6" s="1">
        <v>5000</v>
      </c>
      <c r="J6" s="1">
        <v>5000</v>
      </c>
      <c r="K6" s="1">
        <v>5000</v>
      </c>
      <c r="L6" s="1">
        <v>5000</v>
      </c>
      <c r="M6" s="1">
        <v>5000</v>
      </c>
      <c r="N6" s="1">
        <v>5000</v>
      </c>
      <c r="O6" s="1">
        <v>5000</v>
      </c>
      <c r="P6" s="1">
        <v>5000</v>
      </c>
      <c r="Q6" s="1">
        <v>5000</v>
      </c>
      <c r="R6" s="1">
        <v>5000</v>
      </c>
      <c r="S6" s="1">
        <v>10000</v>
      </c>
      <c r="T6" s="1">
        <v>5000</v>
      </c>
      <c r="U6" s="1"/>
      <c r="V6" s="1">
        <v>5000</v>
      </c>
      <c r="W6" s="1">
        <v>5000</v>
      </c>
      <c r="X6" s="1">
        <f>SUM(E6:W6)</f>
        <v>95000</v>
      </c>
    </row>
    <row r="7" spans="1:30" s="2" customFormat="1" ht="13.8" x14ac:dyDescent="0.25">
      <c r="D7" s="1" t="s">
        <v>10</v>
      </c>
      <c r="E7" s="1">
        <v>5000</v>
      </c>
      <c r="F7" s="1">
        <v>5000</v>
      </c>
      <c r="G7" s="1">
        <v>5000</v>
      </c>
      <c r="H7" s="1">
        <v>5000</v>
      </c>
      <c r="I7" s="1">
        <v>5000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f>SUM(E7:W7)</f>
        <v>25000</v>
      </c>
    </row>
    <row r="8" spans="1:30" s="2" customFormat="1" ht="13.8" x14ac:dyDescent="0.25">
      <c r="D8" s="1" t="s">
        <v>11</v>
      </c>
      <c r="E8" s="1"/>
      <c r="F8" s="1">
        <v>3000</v>
      </c>
      <c r="G8" s="1">
        <v>3000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f>SUM(E8:W8)</f>
        <v>6000</v>
      </c>
    </row>
    <row r="9" spans="1:30" x14ac:dyDescent="0.3">
      <c r="D9" s="1" t="s">
        <v>12</v>
      </c>
      <c r="E9" s="6"/>
      <c r="F9" s="6"/>
      <c r="G9" s="6"/>
      <c r="H9" s="6"/>
      <c r="I9" s="1">
        <v>6000</v>
      </c>
      <c r="J9" s="1">
        <v>3000</v>
      </c>
      <c r="K9" s="1">
        <v>3000</v>
      </c>
      <c r="L9" s="1">
        <v>3000</v>
      </c>
      <c r="M9" s="1">
        <v>3000</v>
      </c>
      <c r="N9" s="1">
        <v>3000</v>
      </c>
      <c r="O9" s="1">
        <v>3000</v>
      </c>
      <c r="P9" s="1">
        <v>3000</v>
      </c>
      <c r="Q9" s="1">
        <v>6000</v>
      </c>
      <c r="R9" s="1">
        <v>3000</v>
      </c>
      <c r="S9" s="1">
        <v>3000</v>
      </c>
      <c r="T9" s="1">
        <v>6000</v>
      </c>
      <c r="U9" s="1">
        <v>3000</v>
      </c>
      <c r="V9" s="1">
        <v>3000</v>
      </c>
      <c r="W9" s="1">
        <v>3000</v>
      </c>
      <c r="X9" s="1">
        <f>SUM(E9:W9)</f>
        <v>54000</v>
      </c>
      <c r="Y9" s="2"/>
      <c r="Z9" s="2"/>
      <c r="AA9" s="2"/>
      <c r="AB9" s="2"/>
      <c r="AC9" s="2"/>
      <c r="AD9" s="2"/>
    </row>
    <row r="10" spans="1:30" x14ac:dyDescent="0.3">
      <c r="D10" s="1" t="s">
        <v>13</v>
      </c>
      <c r="E10" s="6"/>
      <c r="F10" s="6"/>
      <c r="G10" s="6"/>
      <c r="H10" s="6"/>
      <c r="I10" s="6"/>
      <c r="J10" s="1">
        <v>5000</v>
      </c>
      <c r="K10" s="1">
        <v>5000</v>
      </c>
      <c r="L10" s="1">
        <v>5000</v>
      </c>
      <c r="M10" s="1">
        <v>5000</v>
      </c>
      <c r="N10" s="1">
        <v>5000</v>
      </c>
      <c r="O10" s="1"/>
      <c r="P10" s="1">
        <v>10000</v>
      </c>
      <c r="Q10" s="1">
        <v>5000</v>
      </c>
      <c r="R10" s="1">
        <v>5000</v>
      </c>
      <c r="S10" s="1">
        <v>5000</v>
      </c>
      <c r="T10" s="1">
        <v>5000</v>
      </c>
      <c r="U10" s="1">
        <v>5000</v>
      </c>
      <c r="V10" s="1">
        <v>5000</v>
      </c>
      <c r="W10" s="1">
        <v>5000</v>
      </c>
      <c r="X10" s="1">
        <f>SUM(E10:W10)</f>
        <v>70000</v>
      </c>
      <c r="Y10" s="2"/>
      <c r="Z10" s="2"/>
      <c r="AA10" s="2"/>
      <c r="AB10" s="2"/>
      <c r="AC10" s="2"/>
      <c r="AD10" s="2"/>
    </row>
    <row r="11" spans="1:30" x14ac:dyDescent="0.3">
      <c r="D11" s="1" t="s">
        <v>14</v>
      </c>
      <c r="E11" s="6"/>
      <c r="F11" s="6"/>
      <c r="G11" s="6"/>
      <c r="H11" s="6"/>
      <c r="I11" s="6"/>
      <c r="J11" s="6"/>
      <c r="K11" s="6"/>
      <c r="L11" s="6"/>
      <c r="M11" s="1">
        <v>434.14</v>
      </c>
      <c r="N11" s="1">
        <v>984.38</v>
      </c>
      <c r="O11" s="1"/>
      <c r="P11" s="1"/>
      <c r="Q11" s="1"/>
      <c r="R11" s="6"/>
      <c r="S11" s="6"/>
      <c r="T11" s="6"/>
      <c r="U11" s="6"/>
      <c r="V11" s="6"/>
      <c r="W11" s="6"/>
      <c r="X11" s="1">
        <f>SUM(E11:S11)</f>
        <v>1418.52</v>
      </c>
    </row>
    <row r="12" spans="1:30" x14ac:dyDescent="0.3">
      <c r="D12" s="1" t="s">
        <v>9</v>
      </c>
      <c r="E12" s="1"/>
      <c r="F12" s="1"/>
      <c r="G12" s="1"/>
      <c r="H12" s="1"/>
      <c r="I12" s="1"/>
      <c r="J12" s="1"/>
      <c r="K12" s="1"/>
      <c r="L12" s="1"/>
      <c r="M12" s="1"/>
      <c r="N12" s="1">
        <v>5000</v>
      </c>
      <c r="O12" s="1"/>
      <c r="P12" s="1"/>
      <c r="Q12" s="1">
        <v>5995.3</v>
      </c>
      <c r="R12" s="1">
        <v>5000</v>
      </c>
      <c r="S12" s="1"/>
      <c r="T12" s="17">
        <v>5000</v>
      </c>
      <c r="U12" s="17">
        <v>5000</v>
      </c>
      <c r="V12" s="17">
        <v>5000</v>
      </c>
      <c r="W12" s="17">
        <v>5000</v>
      </c>
      <c r="X12" s="1">
        <f>SUM(E12:W12)</f>
        <v>35995.300000000003</v>
      </c>
      <c r="Y12" s="17" t="s">
        <v>33</v>
      </c>
    </row>
    <row r="13" spans="1:30" x14ac:dyDescent="0.3">
      <c r="D13" s="1" t="s">
        <v>8</v>
      </c>
      <c r="E13" s="1">
        <v>11139</v>
      </c>
      <c r="F13" s="1"/>
      <c r="G13" s="1">
        <v>2066.6</v>
      </c>
      <c r="H13" s="1"/>
      <c r="I13" s="1"/>
      <c r="J13" s="1">
        <v>5832</v>
      </c>
      <c r="K13" s="1">
        <v>5620.5</v>
      </c>
      <c r="L13" s="1">
        <v>7111.5</v>
      </c>
      <c r="M13" s="1">
        <v>5465.4</v>
      </c>
      <c r="N13" s="1">
        <v>2664</v>
      </c>
      <c r="O13" s="1"/>
      <c r="P13" s="1"/>
      <c r="Q13" s="1">
        <v>3180.6</v>
      </c>
      <c r="R13" s="1">
        <v>1486.4</v>
      </c>
      <c r="S13" s="1"/>
      <c r="T13" s="1"/>
      <c r="U13" s="1"/>
      <c r="V13" s="1"/>
      <c r="W13" s="1"/>
      <c r="X13" s="1">
        <f>SUM(E13:W13)</f>
        <v>44566</v>
      </c>
    </row>
    <row r="14" spans="1:30" x14ac:dyDescent="0.3">
      <c r="D14" s="1" t="s">
        <v>31</v>
      </c>
      <c r="V14" s="1">
        <v>18500</v>
      </c>
      <c r="W14" s="1">
        <v>5500</v>
      </c>
    </row>
    <row r="15" spans="1:30" x14ac:dyDescent="0.3">
      <c r="D15" s="1" t="s">
        <v>32</v>
      </c>
      <c r="V15" s="1"/>
      <c r="W15" s="1">
        <v>5000</v>
      </c>
    </row>
    <row r="17" spans="3:25" x14ac:dyDescent="0.3">
      <c r="D17" s="9" t="s">
        <v>7</v>
      </c>
      <c r="E17" s="13"/>
      <c r="F17" s="13">
        <v>9000</v>
      </c>
      <c r="G17" s="13">
        <v>4500</v>
      </c>
      <c r="H17" s="13">
        <v>4500</v>
      </c>
      <c r="I17" s="13">
        <v>4500</v>
      </c>
      <c r="J17" s="13">
        <v>4500</v>
      </c>
      <c r="K17" s="13">
        <v>4500</v>
      </c>
      <c r="L17" s="13">
        <v>4500</v>
      </c>
      <c r="M17" s="13">
        <v>4500</v>
      </c>
      <c r="N17" s="13">
        <v>4500</v>
      </c>
      <c r="O17" s="13">
        <v>4500</v>
      </c>
      <c r="P17" s="13">
        <v>4500</v>
      </c>
      <c r="Q17" s="13"/>
      <c r="R17" s="13">
        <v>4500</v>
      </c>
      <c r="S17" s="13">
        <v>5000</v>
      </c>
      <c r="T17" s="13"/>
      <c r="U17" s="13"/>
      <c r="V17" s="13">
        <v>4500</v>
      </c>
      <c r="W17" s="13">
        <v>4500</v>
      </c>
      <c r="X17" s="13">
        <f>SUM(E17:W17)</f>
        <v>72500</v>
      </c>
    </row>
    <row r="19" spans="3:25" s="11" customFormat="1" ht="13.2" x14ac:dyDescent="0.25">
      <c r="D19" s="10" t="s">
        <v>4</v>
      </c>
      <c r="E19" s="11">
        <f>SUM(E6:E17)</f>
        <v>21139</v>
      </c>
      <c r="F19" s="11">
        <f t="shared" ref="F19:X19" si="0">SUM(F6:F17)</f>
        <v>22000</v>
      </c>
      <c r="G19" s="11">
        <f t="shared" si="0"/>
        <v>19566.599999999999</v>
      </c>
      <c r="H19" s="11">
        <f t="shared" si="0"/>
        <v>14500</v>
      </c>
      <c r="I19" s="11">
        <f t="shared" si="0"/>
        <v>20500</v>
      </c>
      <c r="J19" s="11">
        <f t="shared" si="0"/>
        <v>23332</v>
      </c>
      <c r="K19" s="11">
        <f t="shared" si="0"/>
        <v>23120.5</v>
      </c>
      <c r="L19" s="11">
        <f t="shared" si="0"/>
        <v>24611.5</v>
      </c>
      <c r="M19" s="11">
        <f t="shared" si="0"/>
        <v>23399.54</v>
      </c>
      <c r="N19" s="11">
        <f t="shared" si="0"/>
        <v>26148.379999999997</v>
      </c>
      <c r="O19" s="11">
        <f>SUM(O6:O17)</f>
        <v>12500</v>
      </c>
      <c r="P19" s="11">
        <f t="shared" si="0"/>
        <v>22500</v>
      </c>
      <c r="Q19" s="11">
        <f t="shared" si="0"/>
        <v>25175.899999999998</v>
      </c>
      <c r="R19" s="11">
        <f t="shared" si="0"/>
        <v>23986.400000000001</v>
      </c>
      <c r="S19" s="11">
        <f t="shared" si="0"/>
        <v>23000</v>
      </c>
      <c r="T19" s="11">
        <f t="shared" si="0"/>
        <v>21000</v>
      </c>
      <c r="U19" s="11">
        <f t="shared" si="0"/>
        <v>13000</v>
      </c>
      <c r="V19" s="11">
        <f t="shared" si="0"/>
        <v>41000</v>
      </c>
      <c r="W19" s="11">
        <f t="shared" si="0"/>
        <v>33000</v>
      </c>
      <c r="X19" s="11">
        <f t="shared" si="0"/>
        <v>404479.82</v>
      </c>
    </row>
    <row r="22" spans="3:25" ht="18" customHeight="1" x14ac:dyDescent="0.3">
      <c r="D22" s="1" t="s">
        <v>1</v>
      </c>
    </row>
    <row r="23" spans="3:25" x14ac:dyDescent="0.3">
      <c r="D23" s="1" t="s">
        <v>2</v>
      </c>
    </row>
    <row r="24" spans="3:25" x14ac:dyDescent="0.3">
      <c r="D24" s="1" t="s">
        <v>3</v>
      </c>
    </row>
    <row r="25" spans="3:25" x14ac:dyDescent="0.3">
      <c r="D25" s="1"/>
    </row>
    <row r="26" spans="3:25" x14ac:dyDescent="0.3">
      <c r="C26" s="14" t="s">
        <v>18</v>
      </c>
    </row>
    <row r="27" spans="3:25" x14ac:dyDescent="0.3">
      <c r="D27" s="14" t="s">
        <v>19</v>
      </c>
      <c r="E27" s="14">
        <v>0</v>
      </c>
      <c r="F27" s="14">
        <v>3.54</v>
      </c>
      <c r="G27" s="14">
        <v>0</v>
      </c>
      <c r="H27" s="14">
        <v>0.35</v>
      </c>
      <c r="I27" s="14">
        <v>0</v>
      </c>
      <c r="J27" s="14">
        <v>921.75</v>
      </c>
      <c r="K27" s="14">
        <v>666.6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/>
      <c r="V27" s="14"/>
      <c r="W27" s="14"/>
      <c r="X27" s="14">
        <f>ROUND(SUM(E27:W27),5)</f>
        <v>1592.24</v>
      </c>
    </row>
    <row r="28" spans="3:25" x14ac:dyDescent="0.3">
      <c r="D28" s="14" t="s">
        <v>20</v>
      </c>
      <c r="E28" s="14">
        <v>13034.6</v>
      </c>
      <c r="F28" s="14">
        <v>15579.99</v>
      </c>
      <c r="G28" s="14">
        <v>16816.61</v>
      </c>
      <c r="H28" s="14">
        <v>15513.18</v>
      </c>
      <c r="I28" s="14">
        <v>8387.86</v>
      </c>
      <c r="J28" s="14">
        <v>11124</v>
      </c>
      <c r="K28" s="14">
        <v>8726.5</v>
      </c>
      <c r="L28" s="14">
        <v>8534.5</v>
      </c>
      <c r="M28" s="14">
        <v>11853.1</v>
      </c>
      <c r="N28" s="14">
        <v>9972.6</v>
      </c>
      <c r="O28" s="14">
        <v>9282.2000000000007</v>
      </c>
      <c r="P28" s="14">
        <v>0</v>
      </c>
      <c r="Q28" s="14">
        <v>8871.7999999999993</v>
      </c>
      <c r="R28" s="14">
        <v>11296.3</v>
      </c>
      <c r="S28" s="14">
        <v>3205.48</v>
      </c>
      <c r="T28" s="14">
        <v>3564.48</v>
      </c>
      <c r="U28" s="14">
        <v>8795</v>
      </c>
      <c r="V28" s="14">
        <v>13135</v>
      </c>
      <c r="W28" s="14">
        <v>13655</v>
      </c>
      <c r="X28" s="14">
        <f>ROUND(SUM(E28:W28),5)</f>
        <v>191348.2</v>
      </c>
    </row>
    <row r="29" spans="3:25" x14ac:dyDescent="0.3">
      <c r="D29" s="14" t="s">
        <v>0</v>
      </c>
      <c r="E29" s="14">
        <f>E12+E13</f>
        <v>11139</v>
      </c>
      <c r="F29" s="14">
        <f t="shared" ref="F29:S29" si="1">F12+F13</f>
        <v>0</v>
      </c>
      <c r="G29" s="14">
        <f t="shared" si="1"/>
        <v>2066.6</v>
      </c>
      <c r="H29" s="14">
        <f t="shared" si="1"/>
        <v>0</v>
      </c>
      <c r="I29" s="14">
        <f t="shared" si="1"/>
        <v>0</v>
      </c>
      <c r="J29" s="14">
        <f t="shared" si="1"/>
        <v>5832</v>
      </c>
      <c r="K29" s="14">
        <f t="shared" si="1"/>
        <v>5620.5</v>
      </c>
      <c r="L29" s="14">
        <f t="shared" si="1"/>
        <v>7111.5</v>
      </c>
      <c r="M29" s="14">
        <f t="shared" si="1"/>
        <v>5465.4</v>
      </c>
      <c r="N29" s="14">
        <f t="shared" si="1"/>
        <v>7664</v>
      </c>
      <c r="O29" s="14">
        <f t="shared" si="1"/>
        <v>0</v>
      </c>
      <c r="P29" s="14">
        <f t="shared" si="1"/>
        <v>0</v>
      </c>
      <c r="Q29" s="14">
        <f t="shared" si="1"/>
        <v>9175.9</v>
      </c>
      <c r="R29" s="14">
        <f t="shared" si="1"/>
        <v>6486.4</v>
      </c>
      <c r="S29" s="14">
        <f t="shared" si="1"/>
        <v>0</v>
      </c>
      <c r="T29" s="17">
        <v>5000</v>
      </c>
      <c r="U29" s="17">
        <v>5000</v>
      </c>
      <c r="V29" s="17">
        <v>5000</v>
      </c>
      <c r="W29" s="17">
        <v>5000</v>
      </c>
      <c r="X29" s="14">
        <f t="shared" ref="X29:X40" si="2">ROUND(SUM(E29:W29),5)</f>
        <v>80561.3</v>
      </c>
      <c r="Y29" s="18" t="s">
        <v>34</v>
      </c>
    </row>
    <row r="30" spans="3:25" x14ac:dyDescent="0.3">
      <c r="D30" s="14" t="s">
        <v>21</v>
      </c>
      <c r="E30" s="14">
        <v>0</v>
      </c>
      <c r="F30" s="14">
        <v>0</v>
      </c>
      <c r="G30" s="14">
        <v>0</v>
      </c>
      <c r="H30" s="14">
        <v>5.15</v>
      </c>
      <c r="I30" s="14">
        <v>5.55</v>
      </c>
      <c r="J30" s="14">
        <v>0</v>
      </c>
      <c r="K30" s="14">
        <v>0</v>
      </c>
      <c r="L30" s="14">
        <v>0</v>
      </c>
      <c r="M30" s="14">
        <v>0</v>
      </c>
      <c r="N30" s="14">
        <v>39.700000000000003</v>
      </c>
      <c r="O30" s="14">
        <v>36.32</v>
      </c>
      <c r="P30" s="14">
        <v>33.44</v>
      </c>
      <c r="Q30" s="14">
        <v>19.309999999999999</v>
      </c>
      <c r="R30" s="14">
        <v>84.33</v>
      </c>
      <c r="S30" s="14">
        <v>22.13</v>
      </c>
      <c r="T30" s="14">
        <v>0</v>
      </c>
      <c r="U30" s="14">
        <v>88.25</v>
      </c>
      <c r="V30" s="14">
        <v>6.74</v>
      </c>
      <c r="W30" s="14">
        <v>30.96</v>
      </c>
      <c r="X30" s="14">
        <f t="shared" si="2"/>
        <v>371.88</v>
      </c>
    </row>
    <row r="31" spans="3:25" x14ac:dyDescent="0.3">
      <c r="D31" s="14" t="s">
        <v>23</v>
      </c>
      <c r="F31" s="1">
        <v>736.80000000000007</v>
      </c>
      <c r="G31" s="1">
        <v>4323.04</v>
      </c>
      <c r="H31" s="1">
        <v>4921.87</v>
      </c>
      <c r="I31" s="1">
        <v>2901.81</v>
      </c>
      <c r="J31" s="1">
        <v>697.12</v>
      </c>
      <c r="K31" s="1">
        <v>0</v>
      </c>
      <c r="L31" s="1">
        <v>1075.6200000000001</v>
      </c>
      <c r="M31" s="1">
        <v>1680.83</v>
      </c>
      <c r="N31" s="1">
        <v>2903.46</v>
      </c>
      <c r="O31" s="1">
        <v>7163.54</v>
      </c>
      <c r="P31" s="1">
        <v>4280.07</v>
      </c>
      <c r="Q31" s="1">
        <v>8976.83</v>
      </c>
      <c r="R31" s="1">
        <v>6666.37</v>
      </c>
      <c r="S31" s="1">
        <v>6354.8</v>
      </c>
      <c r="T31" s="1">
        <v>4287.1499999999996</v>
      </c>
      <c r="U31" s="1">
        <v>825.28</v>
      </c>
      <c r="V31" s="1">
        <v>4031.23</v>
      </c>
      <c r="W31" s="1">
        <v>4585.82</v>
      </c>
      <c r="X31" s="14">
        <f t="shared" si="2"/>
        <v>66411.64</v>
      </c>
    </row>
    <row r="32" spans="3:25" x14ac:dyDescent="0.3">
      <c r="D32" s="14" t="s">
        <v>24</v>
      </c>
      <c r="E32" s="14">
        <v>0</v>
      </c>
      <c r="F32" s="14">
        <v>2.27</v>
      </c>
      <c r="G32" s="14">
        <v>3.57</v>
      </c>
      <c r="H32" s="14">
        <v>183.88</v>
      </c>
      <c r="I32" s="14">
        <v>1.59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12.65</v>
      </c>
      <c r="P32" s="14">
        <v>0</v>
      </c>
      <c r="Q32" s="14">
        <v>0</v>
      </c>
      <c r="R32" s="14">
        <v>58.24</v>
      </c>
      <c r="S32" s="14">
        <v>112.27</v>
      </c>
      <c r="T32" s="14"/>
      <c r="U32" s="14">
        <v>84.7</v>
      </c>
      <c r="V32" s="14">
        <v>103</v>
      </c>
      <c r="W32" s="14">
        <v>147.6</v>
      </c>
      <c r="X32" s="14">
        <f t="shared" si="2"/>
        <v>709.77</v>
      </c>
    </row>
    <row r="33" spans="3:24" x14ac:dyDescent="0.3">
      <c r="D33" s="14" t="s">
        <v>28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300</v>
      </c>
      <c r="R33" s="14">
        <v>75</v>
      </c>
      <c r="S33" s="14">
        <v>289</v>
      </c>
      <c r="T33" s="14">
        <v>64</v>
      </c>
      <c r="U33" s="14"/>
      <c r="V33" s="14">
        <v>75</v>
      </c>
      <c r="W33" s="14"/>
      <c r="X33" s="14">
        <f t="shared" si="2"/>
        <v>803</v>
      </c>
    </row>
    <row r="34" spans="3:24" x14ac:dyDescent="0.3">
      <c r="D34" s="14" t="s">
        <v>25</v>
      </c>
      <c r="E34" s="14">
        <v>32.08</v>
      </c>
      <c r="F34" s="14">
        <v>141.35</v>
      </c>
      <c r="G34" s="14">
        <v>296.64</v>
      </c>
      <c r="H34" s="14">
        <v>503.28</v>
      </c>
      <c r="I34" s="14">
        <v>401.3</v>
      </c>
      <c r="J34" s="14">
        <v>522.30999999999995</v>
      </c>
      <c r="K34" s="14">
        <v>352.67</v>
      </c>
      <c r="L34" s="14">
        <v>837.01</v>
      </c>
      <c r="M34" s="14">
        <v>495.83</v>
      </c>
      <c r="N34" s="14">
        <v>335.87</v>
      </c>
      <c r="O34" s="14">
        <v>407.33</v>
      </c>
      <c r="P34" s="14">
        <v>484.35</v>
      </c>
      <c r="Q34" s="14">
        <v>648.36</v>
      </c>
      <c r="R34" s="14">
        <v>522.98</v>
      </c>
      <c r="S34" s="14">
        <v>608.44000000000005</v>
      </c>
      <c r="T34" s="14">
        <v>180</v>
      </c>
      <c r="U34" s="14">
        <v>1141.3</v>
      </c>
      <c r="V34" s="14">
        <v>2493.4899999999998</v>
      </c>
      <c r="W34" s="14">
        <v>485.63</v>
      </c>
      <c r="X34" s="14">
        <f t="shared" si="2"/>
        <v>10890.22</v>
      </c>
    </row>
    <row r="35" spans="3:24" x14ac:dyDescent="0.3">
      <c r="D35" s="14" t="s">
        <v>30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>
        <v>14.95</v>
      </c>
      <c r="U35" s="14"/>
      <c r="V35" s="14">
        <v>100.17</v>
      </c>
      <c r="W35" s="14">
        <v>993.19</v>
      </c>
      <c r="X35" s="14">
        <f t="shared" si="2"/>
        <v>1108.31</v>
      </c>
    </row>
    <row r="36" spans="3:24" x14ac:dyDescent="0.3">
      <c r="X36" s="14">
        <f t="shared" si="2"/>
        <v>0</v>
      </c>
    </row>
    <row r="37" spans="3:24" s="1" customFormat="1" ht="13.2" x14ac:dyDescent="0.25">
      <c r="D37" s="1" t="s">
        <v>27</v>
      </c>
      <c r="E37" s="1">
        <v>11.34</v>
      </c>
      <c r="F37" s="1">
        <v>23.92</v>
      </c>
      <c r="G37" s="1">
        <v>107.19999999999999</v>
      </c>
      <c r="H37" s="1">
        <v>381.04999999999995</v>
      </c>
      <c r="I37" s="1">
        <v>114.66</v>
      </c>
      <c r="J37" s="1">
        <v>564.34</v>
      </c>
      <c r="K37" s="1">
        <v>363.46</v>
      </c>
      <c r="L37" s="1">
        <v>168.06</v>
      </c>
      <c r="M37" s="1">
        <v>0</v>
      </c>
      <c r="N37" s="1">
        <v>0</v>
      </c>
      <c r="O37" s="1">
        <v>0</v>
      </c>
      <c r="P37" s="1">
        <v>45.9</v>
      </c>
      <c r="Q37" s="1">
        <v>47.08</v>
      </c>
      <c r="R37" s="1">
        <v>0</v>
      </c>
      <c r="S37" s="1">
        <v>0</v>
      </c>
      <c r="T37" s="1">
        <v>0</v>
      </c>
      <c r="X37" s="14">
        <f t="shared" si="2"/>
        <v>1827.01</v>
      </c>
    </row>
    <row r="38" spans="3:24" x14ac:dyDescent="0.3">
      <c r="D38" s="14" t="s">
        <v>22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124.33</v>
      </c>
      <c r="K38" s="14">
        <v>69.8</v>
      </c>
      <c r="L38" s="14">
        <v>0</v>
      </c>
      <c r="M38" s="14">
        <v>0</v>
      </c>
      <c r="N38" s="14">
        <v>1640.99</v>
      </c>
      <c r="O38" s="14">
        <v>1816.24</v>
      </c>
      <c r="P38" s="14">
        <v>2515.79</v>
      </c>
      <c r="Q38" s="14">
        <v>4138.62</v>
      </c>
      <c r="R38" s="14">
        <v>4877.78</v>
      </c>
      <c r="S38" s="14">
        <v>2457.33</v>
      </c>
      <c r="T38" s="14">
        <v>1845.95</v>
      </c>
      <c r="U38" s="14">
        <v>3273.85</v>
      </c>
      <c r="V38" s="14">
        <v>6180.72</v>
      </c>
      <c r="W38" s="14">
        <v>5054.1400000000003</v>
      </c>
      <c r="X38" s="14">
        <f t="shared" si="2"/>
        <v>33995.54</v>
      </c>
    </row>
    <row r="39" spans="3:24" x14ac:dyDescent="0.3">
      <c r="X39" s="14"/>
    </row>
    <row r="40" spans="3:24" x14ac:dyDescent="0.3">
      <c r="C40" s="14" t="s">
        <v>26</v>
      </c>
      <c r="E40" s="15">
        <f>ROUND(SUM(E26:E39),5)</f>
        <v>24217.02</v>
      </c>
      <c r="F40" s="15">
        <f t="shared" ref="F40:W40" si="3">ROUND(SUM(F26:F39),5)</f>
        <v>16487.87</v>
      </c>
      <c r="G40" s="15">
        <f t="shared" si="3"/>
        <v>23613.66</v>
      </c>
      <c r="H40" s="15">
        <f t="shared" si="3"/>
        <v>21508.76</v>
      </c>
      <c r="I40" s="15">
        <f t="shared" si="3"/>
        <v>11812.77</v>
      </c>
      <c r="J40" s="15">
        <f t="shared" si="3"/>
        <v>19785.849999999999</v>
      </c>
      <c r="K40" s="15">
        <f t="shared" si="3"/>
        <v>15799.53</v>
      </c>
      <c r="L40" s="15">
        <f t="shared" si="3"/>
        <v>17726.689999999999</v>
      </c>
      <c r="M40" s="15">
        <f t="shared" si="3"/>
        <v>19495.16</v>
      </c>
      <c r="N40" s="15">
        <f t="shared" si="3"/>
        <v>22556.62</v>
      </c>
      <c r="O40" s="15">
        <f t="shared" si="3"/>
        <v>18718.28</v>
      </c>
      <c r="P40" s="15">
        <f t="shared" si="3"/>
        <v>7359.55</v>
      </c>
      <c r="Q40" s="15">
        <f t="shared" si="3"/>
        <v>32177.9</v>
      </c>
      <c r="R40" s="15">
        <f t="shared" si="3"/>
        <v>30067.4</v>
      </c>
      <c r="S40" s="15">
        <f t="shared" si="3"/>
        <v>13049.45</v>
      </c>
      <c r="T40" s="15">
        <f t="shared" si="3"/>
        <v>14956.53</v>
      </c>
      <c r="U40" s="15">
        <f t="shared" si="3"/>
        <v>19208.38</v>
      </c>
      <c r="V40" s="15">
        <f t="shared" si="3"/>
        <v>31125.35</v>
      </c>
      <c r="W40" s="15">
        <f t="shared" si="3"/>
        <v>29952.34</v>
      </c>
      <c r="X40" s="14">
        <f t="shared" si="2"/>
        <v>389619.11</v>
      </c>
    </row>
    <row r="42" spans="3:24" s="16" customFormat="1" ht="13.2" x14ac:dyDescent="0.25">
      <c r="D42" s="16" t="s">
        <v>29</v>
      </c>
      <c r="E42" s="16">
        <f>E19-E40</f>
        <v>-3078.0200000000004</v>
      </c>
      <c r="F42" s="16">
        <f t="shared" ref="F42:X42" si="4">F19-F40</f>
        <v>5512.130000000001</v>
      </c>
      <c r="G42" s="16">
        <f t="shared" si="4"/>
        <v>-4047.0600000000013</v>
      </c>
      <c r="H42" s="16">
        <f t="shared" si="4"/>
        <v>-7008.7599999999984</v>
      </c>
      <c r="I42" s="16">
        <f t="shared" si="4"/>
        <v>8687.23</v>
      </c>
      <c r="J42" s="16">
        <f t="shared" si="4"/>
        <v>3546.1500000000015</v>
      </c>
      <c r="K42" s="16">
        <f t="shared" si="4"/>
        <v>7320.9699999999993</v>
      </c>
      <c r="L42" s="16">
        <f t="shared" si="4"/>
        <v>6884.8100000000013</v>
      </c>
      <c r="M42" s="16">
        <f t="shared" si="4"/>
        <v>3904.380000000001</v>
      </c>
      <c r="N42" s="16">
        <f t="shared" si="4"/>
        <v>3591.7599999999984</v>
      </c>
      <c r="O42" s="16">
        <f t="shared" si="4"/>
        <v>-6218.2799999999988</v>
      </c>
      <c r="P42" s="16">
        <f t="shared" si="4"/>
        <v>15140.45</v>
      </c>
      <c r="Q42" s="16">
        <f t="shared" si="4"/>
        <v>-7002.0000000000036</v>
      </c>
      <c r="R42" s="16">
        <f t="shared" si="4"/>
        <v>-6081</v>
      </c>
      <c r="S42" s="16">
        <f t="shared" si="4"/>
        <v>9950.5499999999993</v>
      </c>
      <c r="T42" s="16">
        <f t="shared" si="4"/>
        <v>6043.4699999999993</v>
      </c>
      <c r="U42" s="16">
        <f t="shared" si="4"/>
        <v>-6208.380000000001</v>
      </c>
      <c r="V42" s="16">
        <f t="shared" si="4"/>
        <v>9874.6500000000015</v>
      </c>
      <c r="W42" s="16">
        <f t="shared" si="4"/>
        <v>3047.66</v>
      </c>
      <c r="X42" s="16">
        <f t="shared" si="4"/>
        <v>14860.710000000021</v>
      </c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8"/>
  <sheetViews>
    <sheetView workbookViewId="0">
      <selection activeCell="B21" sqref="B21"/>
    </sheetView>
  </sheetViews>
  <sheetFormatPr defaultColWidth="9.109375" defaultRowHeight="15" x14ac:dyDescent="0.25"/>
  <cols>
    <col min="1" max="1" width="9.109375" style="19"/>
    <col min="2" max="2" width="32.6640625" style="19" customWidth="1"/>
    <col min="3" max="3" width="9.109375" style="19"/>
    <col min="4" max="4" width="13.88671875" style="19" customWidth="1"/>
    <col min="5" max="5" width="9.109375" style="19"/>
    <col min="6" max="6" width="13.33203125" style="19" customWidth="1"/>
    <col min="7" max="7" width="11.88671875" style="19" customWidth="1"/>
    <col min="8" max="8" width="9.109375" style="19"/>
    <col min="9" max="9" width="10.109375" style="19" bestFit="1" customWidth="1"/>
    <col min="10" max="16384" width="9.109375" style="19"/>
  </cols>
  <sheetData>
    <row r="1" spans="1:7" x14ac:dyDescent="0.25">
      <c r="A1" s="19" t="s">
        <v>49</v>
      </c>
    </row>
    <row r="3" spans="1:7" x14ac:dyDescent="0.25">
      <c r="B3" s="19" t="s">
        <v>42</v>
      </c>
      <c r="C3" s="19" t="s">
        <v>40</v>
      </c>
      <c r="D3" s="19" t="s">
        <v>44</v>
      </c>
      <c r="E3" s="19" t="s">
        <v>41</v>
      </c>
      <c r="F3" s="19" t="s">
        <v>43</v>
      </c>
      <c r="G3" s="19" t="s">
        <v>45</v>
      </c>
    </row>
    <row r="4" spans="1:7" x14ac:dyDescent="0.25">
      <c r="B4" s="19" t="s">
        <v>37</v>
      </c>
      <c r="C4" s="19">
        <v>40</v>
      </c>
      <c r="D4" s="19">
        <v>24</v>
      </c>
      <c r="E4" s="19" t="s">
        <v>35</v>
      </c>
      <c r="F4" s="19" t="s">
        <v>38</v>
      </c>
      <c r="G4" s="19">
        <f>C4*D4</f>
        <v>960</v>
      </c>
    </row>
    <row r="5" spans="1:7" x14ac:dyDescent="0.25">
      <c r="B5" s="19" t="s">
        <v>36</v>
      </c>
      <c r="C5" s="19">
        <v>71.25</v>
      </c>
      <c r="D5" s="19">
        <v>24</v>
      </c>
      <c r="E5" s="19" t="s">
        <v>35</v>
      </c>
      <c r="F5" s="19" t="s">
        <v>39</v>
      </c>
      <c r="G5" s="19">
        <f>C5*D5</f>
        <v>1710</v>
      </c>
    </row>
    <row r="6" spans="1:7" x14ac:dyDescent="0.25">
      <c r="B6" s="19" t="s">
        <v>46</v>
      </c>
      <c r="C6" s="19">
        <v>50</v>
      </c>
      <c r="D6" s="19">
        <v>2</v>
      </c>
      <c r="E6" s="19" t="s">
        <v>35</v>
      </c>
      <c r="F6" s="19" t="s">
        <v>47</v>
      </c>
      <c r="G6" s="19">
        <f>C6*D6</f>
        <v>100</v>
      </c>
    </row>
    <row r="8" spans="1:7" x14ac:dyDescent="0.25">
      <c r="B8" s="2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income_history</vt:lpstr>
      <vt:lpstr>swwtp_estimate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QuickBooks Mac 2016</dc:creator>
  <cp:lastModifiedBy>Benjamin Meyer</cp:lastModifiedBy>
  <dcterms:created xsi:type="dcterms:W3CDTF">2019-09-13T20:55:48Z</dcterms:created>
  <dcterms:modified xsi:type="dcterms:W3CDTF">2025-01-10T21:13:18Z</dcterms:modified>
</cp:coreProperties>
</file>