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bro\Desktop\Pstat 183\"/>
    </mc:Choice>
  </mc:AlternateContent>
  <bookViews>
    <workbookView xWindow="0" yWindow="0" windowWidth="17256" windowHeight="6924"/>
  </bookViews>
  <sheets>
    <sheet name="Q_CombRatio" sheetId="3" r:id="rId1"/>
    <sheet name="Q_table" sheetId="2" r:id="rId2"/>
    <sheet name="Q3.9" sheetId="1" r:id="rId3"/>
  </sheets>
  <definedNames>
    <definedName name="_xlnm.Print_Titles" localSheetId="2">Q3.9!$1:$1</definedName>
  </definedNames>
  <calcPr calcId="171027"/>
</workbook>
</file>

<file path=xl/calcChain.xml><?xml version="1.0" encoding="utf-8"?>
<calcChain xmlns="http://schemas.openxmlformats.org/spreadsheetml/2006/main">
  <c r="C73" i="1" l="1"/>
  <c r="B41" i="1"/>
  <c r="C48" i="1"/>
  <c r="C40" i="1"/>
  <c r="D59" i="1"/>
  <c r="D48" i="1" l="1"/>
  <c r="E71" i="1" l="1"/>
  <c r="D71" i="1"/>
  <c r="D73" i="1"/>
  <c r="E73" i="1" s="1"/>
  <c r="D70" i="1"/>
  <c r="E60" i="1"/>
  <c r="E62" i="1"/>
  <c r="E59" i="1"/>
  <c r="D61" i="1"/>
  <c r="E61" i="1" s="1"/>
  <c r="D62" i="1"/>
  <c r="D60" i="1"/>
  <c r="B49" i="1"/>
  <c r="B50" i="1"/>
  <c r="B51" i="1"/>
  <c r="B48" i="1"/>
  <c r="C49" i="1"/>
  <c r="C50" i="1"/>
  <c r="C51" i="1"/>
  <c r="E50" i="1"/>
  <c r="E49" i="1"/>
  <c r="C35" i="1"/>
  <c r="C38" i="1"/>
  <c r="C34" i="1"/>
  <c r="D34" i="1"/>
  <c r="B35" i="1"/>
  <c r="B36" i="1"/>
  <c r="B34" i="1"/>
  <c r="G13" i="2" l="1"/>
  <c r="J14" i="2"/>
  <c r="J15" i="2"/>
  <c r="J16" i="2"/>
  <c r="J17" i="2"/>
  <c r="J18" i="2"/>
  <c r="K14" i="2"/>
  <c r="K15" i="2"/>
  <c r="K16" i="2"/>
  <c r="K17" i="2"/>
  <c r="K18" i="2"/>
  <c r="I13" i="2"/>
  <c r="I14" i="2"/>
  <c r="I15" i="2"/>
  <c r="I16" i="2"/>
  <c r="I17" i="2"/>
  <c r="I18" i="2"/>
  <c r="H13" i="2"/>
  <c r="H14" i="2"/>
  <c r="H15" i="2"/>
  <c r="H16" i="2"/>
  <c r="H17" i="2"/>
  <c r="H18" i="2"/>
  <c r="G19" i="2"/>
  <c r="G14" i="2"/>
  <c r="G15" i="2"/>
  <c r="G16" i="2"/>
  <c r="G17" i="2"/>
  <c r="F13" i="2"/>
  <c r="F15" i="2"/>
  <c r="F16" i="2"/>
  <c r="F17" i="2"/>
  <c r="F18" i="2"/>
  <c r="F19" i="2"/>
  <c r="D17" i="2"/>
  <c r="D18" i="2"/>
  <c r="D19" i="2"/>
  <c r="D13" i="2"/>
  <c r="D14" i="2"/>
  <c r="D15" i="2"/>
  <c r="D16" i="2"/>
  <c r="C43" i="3" l="1"/>
  <c r="C42" i="3"/>
  <c r="F42" i="3" s="1"/>
  <c r="F27" i="3"/>
  <c r="C15" i="3"/>
  <c r="C17" i="3" s="1"/>
  <c r="H23" i="3"/>
  <c r="H22" i="3"/>
  <c r="E20" i="2"/>
  <c r="C20" i="2"/>
  <c r="B20" i="2"/>
  <c r="I19" i="2"/>
  <c r="H19" i="2"/>
  <c r="G18" i="2"/>
  <c r="G20" i="2" s="1"/>
  <c r="D20" i="2"/>
  <c r="F14" i="2"/>
  <c r="F20" i="2" s="1"/>
  <c r="C72" i="1"/>
  <c r="D72" i="1" s="1"/>
  <c r="E72" i="1" s="1"/>
  <c r="C71" i="1"/>
  <c r="C70" i="1"/>
  <c r="E63" i="1"/>
  <c r="D63" i="1"/>
  <c r="B61" i="1"/>
  <c r="B60" i="1"/>
  <c r="B52" i="1"/>
  <c r="E51" i="1"/>
  <c r="B62" i="1" s="1"/>
  <c r="D51" i="1"/>
  <c r="D50" i="1"/>
  <c r="D49" i="1"/>
  <c r="F49" i="1" s="1"/>
  <c r="E48" i="1"/>
  <c r="E52" i="1" s="1"/>
  <c r="E41" i="1"/>
  <c r="B73" i="1" l="1"/>
  <c r="F51" i="1"/>
  <c r="B72" i="1"/>
  <c r="F50" i="1"/>
  <c r="B70" i="1"/>
  <c r="E70" i="1" s="1"/>
  <c r="F48" i="1"/>
  <c r="B71" i="1"/>
  <c r="J19" i="2"/>
  <c r="B59" i="1"/>
  <c r="B63" i="1" s="1"/>
  <c r="K19" i="2"/>
  <c r="D52" i="1"/>
  <c r="F52" i="1" l="1"/>
  <c r="B74" i="1"/>
  <c r="E74" i="1" s="1"/>
</calcChain>
</file>

<file path=xl/sharedStrings.xml><?xml version="1.0" encoding="utf-8"?>
<sst xmlns="http://schemas.openxmlformats.org/spreadsheetml/2006/main" count="209" uniqueCount="103">
  <si>
    <t>Incremental Paid Losses by Calendar Year</t>
  </si>
  <si>
    <t>Accident</t>
  </si>
  <si>
    <t>Calendar Year</t>
  </si>
  <si>
    <t>Year (AY)</t>
  </si>
  <si>
    <t>EP</t>
  </si>
  <si>
    <t>ELR</t>
  </si>
  <si>
    <t>AY4</t>
  </si>
  <si>
    <t>AY5</t>
  </si>
  <si>
    <t>AY6</t>
  </si>
  <si>
    <t>AY7</t>
  </si>
  <si>
    <t>Find the December 31, AY7 estimated loss reserve using each of the following methods:</t>
  </si>
  <si>
    <t xml:space="preserve">  A.  Expected Loss Ratio Method</t>
  </si>
  <si>
    <t xml:space="preserve">  B.  Chain-Ladder Method using Average LDF selections rounded to 3 decimals</t>
  </si>
  <si>
    <t xml:space="preserve">  C.  Bornhuetter-Ferguson Method</t>
  </si>
  <si>
    <t>Incremental Paid Losses by Development Year</t>
  </si>
  <si>
    <t>Development Year</t>
  </si>
  <si>
    <t>Cumulative Paid Losses by Development Year</t>
  </si>
  <si>
    <t>Age-to-Age Loss Development Factors</t>
  </si>
  <si>
    <t>1/0</t>
  </si>
  <si>
    <t>2/1</t>
  </si>
  <si>
    <t>3/2</t>
  </si>
  <si>
    <t>Average</t>
  </si>
  <si>
    <t>Selected</t>
  </si>
  <si>
    <t>Cumulative LDFs</t>
  </si>
  <si>
    <t>A.  Expected Loss Ratio Method (includes some formula hints)</t>
  </si>
  <si>
    <t>Estimated</t>
  </si>
  <si>
    <t>Earned</t>
  </si>
  <si>
    <t>Expected</t>
  </si>
  <si>
    <t>Paid</t>
  </si>
  <si>
    <t>Total</t>
  </si>
  <si>
    <t>Premium</t>
  </si>
  <si>
    <t>LR</t>
  </si>
  <si>
    <t>Losses</t>
  </si>
  <si>
    <t>Reserves</t>
  </si>
  <si>
    <t>(a)</t>
  </si>
  <si>
    <t>(b)</t>
  </si>
  <si>
    <t>(c )</t>
  </si>
  <si>
    <t>(d)</t>
  </si>
  <si>
    <t>(e)</t>
  </si>
  <si>
    <t>B.  Chain-Ladder Method</t>
  </si>
  <si>
    <t>Cumulative</t>
  </si>
  <si>
    <t>Ultimate</t>
  </si>
  <si>
    <t>LDFs</t>
  </si>
  <si>
    <t>C.  Bornhuetter-Ferguson Method</t>
  </si>
  <si>
    <t>Unpaid</t>
  </si>
  <si>
    <t>Factor</t>
  </si>
  <si>
    <t>(c )=1-1/(b)</t>
  </si>
  <si>
    <t>(d)=(a)x(c )</t>
  </si>
  <si>
    <t>Fill in the missing columns of information</t>
  </si>
  <si>
    <t>(I have sprinkled a few hints in the table to get you started).</t>
  </si>
  <si>
    <t>Summary of Estimated Ultimate Losses and Reserves ($000)</t>
  </si>
  <si>
    <t>Age-to-Age</t>
  </si>
  <si>
    <t>Paid LDFs</t>
  </si>
  <si>
    <t>Reported LDFs</t>
  </si>
  <si>
    <t>Reported</t>
  </si>
  <si>
    <t>Case</t>
  </si>
  <si>
    <t>IBNR</t>
  </si>
  <si>
    <t>underlying</t>
  </si>
  <si>
    <t>AY1</t>
  </si>
  <si>
    <t>AY2</t>
  </si>
  <si>
    <t>AY3</t>
  </si>
  <si>
    <t>Balance Sheet &amp; Income Statement</t>
  </si>
  <si>
    <t>An Actuary is working with the Claim Dept to estimate Total Reserves on a specific group of claims.</t>
  </si>
  <si>
    <t>The Claim Dept has provided the Paid Loss and Case Reserve data at six month evaluations for the last two years, as shown in the table below.</t>
  </si>
  <si>
    <t>During all of 2013, the Actuary Estimated Ultimate Losses to be $100,000.</t>
  </si>
  <si>
    <t>Effective 3/31/2014, the Actuary changed his Estimate of Ultimate Losses to be $90,000.</t>
  </si>
  <si>
    <t>IBNR Reserves</t>
  </si>
  <si>
    <t>Total Reserves</t>
  </si>
  <si>
    <t>1.</t>
  </si>
  <si>
    <t>What IBNR Reserves and Total Reserves were recorded in the 12/31/13 Balance Sheet?</t>
  </si>
  <si>
    <t>2.</t>
  </si>
  <si>
    <t>What IBNR Reserves and Total Reserves were recorded in the 12/31/14 Balance Sheet?</t>
  </si>
  <si>
    <t xml:space="preserve">Use the Table below to answer questions 1-4. </t>
  </si>
  <si>
    <t xml:space="preserve">I have left some (but not all) formulas in the worksheets as hints to get you started.  </t>
  </si>
  <si>
    <t>If you start your work by filling in the blank highlighted boxes, most of the answers will start to appear.</t>
  </si>
  <si>
    <t>Paid Losses</t>
  </si>
  <si>
    <t>Case Reserves</t>
  </si>
  <si>
    <t>Reported Losses</t>
  </si>
  <si>
    <t>Total Ultimate Loss</t>
  </si>
  <si>
    <t>3.</t>
  </si>
  <si>
    <t>What Losses were recorded in the 2013 Income Statement?</t>
  </si>
  <si>
    <t>4.</t>
  </si>
  <si>
    <t>What Losses were recorded in the 2014 Income Statement?</t>
  </si>
  <si>
    <t>(Hint: Income Statements reflect changes to Loss).</t>
  </si>
  <si>
    <t>The Pricing Actuary tells you that the Earned Premium related to the business above was $120,000, and the expense ratio was 30%.</t>
  </si>
  <si>
    <t>5.</t>
  </si>
  <si>
    <t>Calculate the Loss Ratio as of 12/31/2014.</t>
  </si>
  <si>
    <t>6.</t>
  </si>
  <si>
    <t>Calculate the Combined Ratio as of 12/31/2014.</t>
  </si>
  <si>
    <t>7.</t>
  </si>
  <si>
    <t>Calculate the Underwriting Profit or Loss $ as of 12/31/2014.</t>
  </si>
  <si>
    <t>Ratios to EP</t>
  </si>
  <si>
    <t>Earned Premium</t>
  </si>
  <si>
    <t>n/a</t>
  </si>
  <si>
    <t>Loss Ratio</t>
  </si>
  <si>
    <t>Expenses</t>
  </si>
  <si>
    <t>Expense Ratio</t>
  </si>
  <si>
    <t>Underwriting Profit/(Loss)</t>
  </si>
  <si>
    <t>Combined Ratio</t>
  </si>
  <si>
    <t>Brown Exercise 3.9</t>
  </si>
  <si>
    <t>Use Table below to answer questions 5, 6 &amp; 7.</t>
  </si>
  <si>
    <t>PLEASE NOTE - THERE ARE 3 SHEETS IN THIS FILE</t>
  </si>
  <si>
    <t>Kendall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</si>
</sst>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00_);_(* \(#,##0.000\);_(* &quot;-&quot;??_);_(@_)"/>
    <numFmt numFmtId="167" formatCode="0.000"/>
    <numFmt numFmtId="168" formatCode="_(&quot;$&quot;* #,##0_);_(&quot;$&quot;* \(#,##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 applyAlignment="1"/>
    <xf numFmtId="0" fontId="0" fillId="0" borderId="1" xfId="0" applyBorder="1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/>
    </xf>
    <xf numFmtId="164" fontId="5" fillId="0" borderId="4" xfId="1" applyNumberFormat="1" applyFont="1" applyBorder="1" applyAlignment="1">
      <alignment horizontal="center"/>
    </xf>
    <xf numFmtId="164" fontId="6" fillId="0" borderId="0" xfId="1" applyNumberFormat="1" applyFont="1"/>
    <xf numFmtId="43" fontId="6" fillId="0" borderId="0" xfId="1" applyNumberFormat="1" applyFont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ont="1" applyAlignment="1">
      <alignment horizontal="left"/>
    </xf>
    <xf numFmtId="164" fontId="5" fillId="0" borderId="0" xfId="1" applyNumberFormat="1" applyFont="1"/>
    <xf numFmtId="164" fontId="0" fillId="0" borderId="0" xfId="1" applyNumberFormat="1" applyFont="1" applyBorder="1"/>
    <xf numFmtId="0" fontId="0" fillId="0" borderId="0" xfId="0" applyAlignment="1">
      <alignment horizontal="center"/>
    </xf>
    <xf numFmtId="165" fontId="0" fillId="0" borderId="0" xfId="1" applyNumberFormat="1" applyFont="1"/>
    <xf numFmtId="164" fontId="0" fillId="0" borderId="0" xfId="1" applyNumberFormat="1" applyFont="1"/>
    <xf numFmtId="0" fontId="0" fillId="0" borderId="4" xfId="0" quotePrefix="1" applyBorder="1" applyAlignment="1">
      <alignment horizontal="center"/>
    </xf>
    <xf numFmtId="166" fontId="0" fillId="0" borderId="0" xfId="1" applyNumberFormat="1" applyFont="1"/>
    <xf numFmtId="166" fontId="0" fillId="0" borderId="0" xfId="0" applyNumberFormat="1"/>
    <xf numFmtId="0" fontId="7" fillId="0" borderId="0" xfId="0" applyFont="1" applyAlignment="1">
      <alignment horizontal="center"/>
    </xf>
    <xf numFmtId="166" fontId="7" fillId="0" borderId="0" xfId="0" applyNumberFormat="1" applyFont="1"/>
    <xf numFmtId="0" fontId="2" fillId="0" borderId="0" xfId="0" applyFont="1" applyAlignment="1"/>
    <xf numFmtId="0" fontId="0" fillId="0" borderId="5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5" fillId="0" borderId="6" xfId="0" quotePrefix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8" fillId="0" borderId="5" xfId="0" quotePrefix="1" applyFont="1" applyBorder="1" applyAlignment="1">
      <alignment horizontal="center" vertical="top"/>
    </xf>
    <xf numFmtId="164" fontId="0" fillId="0" borderId="5" xfId="1" applyNumberFormat="1" applyFont="1" applyBorder="1"/>
    <xf numFmtId="166" fontId="0" fillId="0" borderId="5" xfId="1" applyNumberFormat="1" applyFont="1" applyBorder="1"/>
    <xf numFmtId="164" fontId="0" fillId="0" borderId="5" xfId="3" applyNumberFormat="1" applyFont="1" applyBorder="1"/>
    <xf numFmtId="0" fontId="0" fillId="0" borderId="7" xfId="0" applyBorder="1" applyAlignment="1">
      <alignment horizontal="center"/>
    </xf>
    <xf numFmtId="164" fontId="0" fillId="0" borderId="8" xfId="1" applyNumberFormat="1" applyFont="1" applyBorder="1"/>
    <xf numFmtId="164" fontId="0" fillId="0" borderId="7" xfId="0" applyNumberFormat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4" fontId="0" fillId="0" borderId="0" xfId="0" applyNumberFormat="1" applyBorder="1"/>
    <xf numFmtId="9" fontId="0" fillId="0" borderId="5" xfId="3" applyFont="1" applyBorder="1"/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2" xfId="0" applyBorder="1"/>
    <xf numFmtId="0" fontId="0" fillId="0" borderId="5" xfId="0" applyFill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5" xfId="0" applyBorder="1" applyAlignment="1">
      <alignment horizontal="center" vertical="top" wrapText="1"/>
    </xf>
    <xf numFmtId="0" fontId="8" fillId="0" borderId="8" xfId="0" quotePrefix="1" applyFont="1" applyBorder="1" applyAlignment="1">
      <alignment horizontal="center" vertical="top"/>
    </xf>
    <xf numFmtId="0" fontId="8" fillId="0" borderId="5" xfId="0" applyFont="1" applyBorder="1" applyAlignment="1">
      <alignment horizontal="center" vertical="top"/>
    </xf>
    <xf numFmtId="0" fontId="0" fillId="0" borderId="8" xfId="0" applyBorder="1"/>
    <xf numFmtId="164" fontId="0" fillId="2" borderId="0" xfId="1" applyNumberFormat="1" applyFont="1" applyFill="1"/>
    <xf numFmtId="164" fontId="0" fillId="2" borderId="5" xfId="1" applyNumberFormat="1" applyFont="1" applyFill="1" applyBorder="1"/>
    <xf numFmtId="167" fontId="0" fillId="2" borderId="5" xfId="0" applyNumberFormat="1" applyFill="1" applyBorder="1"/>
    <xf numFmtId="0" fontId="0" fillId="0" borderId="10" xfId="0" applyBorder="1" applyAlignment="1">
      <alignment horizontal="center"/>
    </xf>
    <xf numFmtId="168" fontId="0" fillId="0" borderId="11" xfId="2" applyNumberFormat="1" applyFont="1" applyBorder="1"/>
    <xf numFmtId="168" fontId="0" fillId="0" borderId="10" xfId="2" applyNumberFormat="1" applyFont="1" applyBorder="1"/>
    <xf numFmtId="0" fontId="0" fillId="0" borderId="9" xfId="0" applyBorder="1"/>
    <xf numFmtId="0" fontId="0" fillId="0" borderId="12" xfId="0" applyBorder="1"/>
    <xf numFmtId="164" fontId="0" fillId="0" borderId="0" xfId="0" applyNumberFormat="1"/>
    <xf numFmtId="0" fontId="8" fillId="0" borderId="0" xfId="0" applyFont="1" applyBorder="1" applyAlignment="1">
      <alignment horizontal="center" vertical="top"/>
    </xf>
    <xf numFmtId="0" fontId="6" fillId="0" borderId="0" xfId="0" applyFont="1"/>
    <xf numFmtId="0" fontId="9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68" fontId="0" fillId="0" borderId="0" xfId="2" applyNumberFormat="1" applyFont="1"/>
    <xf numFmtId="0" fontId="9" fillId="0" borderId="0" xfId="0" applyFont="1"/>
    <xf numFmtId="14" fontId="9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Fill="1"/>
    <xf numFmtId="0" fontId="0" fillId="0" borderId="0" xfId="0" applyFont="1" applyFill="1" applyAlignment="1">
      <alignment horizontal="right"/>
    </xf>
    <xf numFmtId="164" fontId="0" fillId="0" borderId="0" xfId="1" applyNumberFormat="1" applyFont="1" applyFill="1"/>
    <xf numFmtId="164" fontId="0" fillId="0" borderId="12" xfId="1" applyNumberFormat="1" applyFont="1" applyBorder="1"/>
    <xf numFmtId="164" fontId="0" fillId="3" borderId="12" xfId="1" applyNumberFormat="1" applyFont="1" applyFill="1" applyBorder="1"/>
    <xf numFmtId="0" fontId="0" fillId="0" borderId="0" xfId="0" applyFill="1"/>
    <xf numFmtId="0" fontId="0" fillId="0" borderId="0" xfId="0" applyFill="1" applyAlignment="1">
      <alignment horizontal="right"/>
    </xf>
    <xf numFmtId="164" fontId="0" fillId="3" borderId="0" xfId="1" applyNumberFormat="1" applyFont="1" applyFill="1"/>
    <xf numFmtId="168" fontId="0" fillId="3" borderId="0" xfId="2" applyNumberFormat="1" applyFont="1" applyFill="1"/>
    <xf numFmtId="0" fontId="9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14" fontId="9" fillId="0" borderId="0" xfId="0" applyNumberFormat="1" applyFont="1" applyAlignment="1">
      <alignment horizontal="right"/>
    </xf>
    <xf numFmtId="9" fontId="0" fillId="0" borderId="0" xfId="3" applyFont="1" applyAlignment="1">
      <alignment horizontal="right"/>
    </xf>
    <xf numFmtId="9" fontId="0" fillId="0" borderId="0" xfId="3" applyFont="1"/>
    <xf numFmtId="9" fontId="0" fillId="3" borderId="0" xfId="3" applyFont="1" applyFill="1"/>
    <xf numFmtId="168" fontId="0" fillId="0" borderId="12" xfId="2" applyNumberFormat="1" applyFont="1" applyBorder="1"/>
    <xf numFmtId="9" fontId="0" fillId="0" borderId="12" xfId="3" applyFont="1" applyBorder="1"/>
    <xf numFmtId="0" fontId="2" fillId="0" borderId="0" xfId="0" quotePrefix="1" applyFont="1" applyAlignment="1">
      <alignment horizontal="right"/>
    </xf>
    <xf numFmtId="168" fontId="2" fillId="0" borderId="0" xfId="2" applyNumberFormat="1" applyFont="1"/>
    <xf numFmtId="168" fontId="2" fillId="0" borderId="0" xfId="2" applyNumberFormat="1" applyFont="1" applyFill="1"/>
    <xf numFmtId="164" fontId="2" fillId="0" borderId="0" xfId="1" applyNumberFormat="1" applyFont="1"/>
    <xf numFmtId="0" fontId="10" fillId="0" borderId="0" xfId="0" applyFont="1"/>
    <xf numFmtId="0" fontId="3" fillId="0" borderId="0" xfId="0" applyFont="1"/>
    <xf numFmtId="9" fontId="2" fillId="0" borderId="0" xfId="3" applyFont="1"/>
    <xf numFmtId="166" fontId="6" fillId="0" borderId="0" xfId="1" applyNumberFormat="1" applyFont="1" applyAlignment="1">
      <alignment vertical="center"/>
    </xf>
    <xf numFmtId="0" fontId="11" fillId="4" borderId="0" xfId="0" applyFont="1" applyFill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tabSelected="1" topLeftCell="A31" workbookViewId="0">
      <selection activeCell="F45" sqref="F45"/>
    </sheetView>
  </sheetViews>
  <sheetFormatPr defaultRowHeight="14.4" x14ac:dyDescent="0.3"/>
  <cols>
    <col min="1" max="1" width="5" customWidth="1"/>
    <col min="2" max="2" width="24.6640625" customWidth="1"/>
    <col min="3" max="3" width="11.88671875" customWidth="1"/>
    <col min="4" max="4" width="11.5546875" customWidth="1"/>
    <col min="5" max="5" width="11.6640625" customWidth="1"/>
    <col min="6" max="6" width="10.6640625" bestFit="1" customWidth="1"/>
    <col min="7" max="7" width="7.88671875" customWidth="1"/>
    <col min="8" max="8" width="13.88671875" bestFit="1" customWidth="1"/>
    <col min="9" max="9" width="14" bestFit="1" customWidth="1"/>
  </cols>
  <sheetData>
    <row r="1" spans="1:8" ht="18" x14ac:dyDescent="0.35">
      <c r="A1" s="92" t="s">
        <v>61</v>
      </c>
      <c r="D1" s="95" t="s">
        <v>101</v>
      </c>
      <c r="E1" s="95"/>
      <c r="F1" s="95"/>
      <c r="G1" s="95"/>
    </row>
    <row r="2" spans="1:8" x14ac:dyDescent="0.3">
      <c r="B2" t="s">
        <v>102</v>
      </c>
    </row>
    <row r="3" spans="1:8" x14ac:dyDescent="0.3">
      <c r="B3" s="62" t="s">
        <v>62</v>
      </c>
    </row>
    <row r="4" spans="1:8" x14ac:dyDescent="0.3">
      <c r="B4" s="62" t="s">
        <v>63</v>
      </c>
    </row>
    <row r="5" spans="1:8" x14ac:dyDescent="0.3">
      <c r="B5" s="62" t="s">
        <v>64</v>
      </c>
    </row>
    <row r="6" spans="1:8" x14ac:dyDescent="0.3">
      <c r="B6" s="62" t="s">
        <v>65</v>
      </c>
    </row>
    <row r="8" spans="1:8" x14ac:dyDescent="0.3">
      <c r="B8" s="62" t="s">
        <v>72</v>
      </c>
    </row>
    <row r="9" spans="1:8" x14ac:dyDescent="0.3">
      <c r="B9" s="62" t="s">
        <v>73</v>
      </c>
    </row>
    <row r="10" spans="1:8" x14ac:dyDescent="0.3">
      <c r="B10" s="62" t="s">
        <v>74</v>
      </c>
    </row>
    <row r="11" spans="1:8" x14ac:dyDescent="0.3">
      <c r="B11" s="62"/>
    </row>
    <row r="12" spans="1:8" s="66" customFormat="1" x14ac:dyDescent="0.3">
      <c r="C12" s="67">
        <v>41455</v>
      </c>
      <c r="D12" s="67">
        <v>41639</v>
      </c>
      <c r="E12" s="67">
        <v>41820</v>
      </c>
      <c r="F12" s="67">
        <v>42004</v>
      </c>
      <c r="G12" s="67"/>
    </row>
    <row r="13" spans="1:8" x14ac:dyDescent="0.3">
      <c r="B13" s="68" t="s">
        <v>75</v>
      </c>
      <c r="C13" s="65">
        <v>0</v>
      </c>
      <c r="D13" s="65">
        <v>10000</v>
      </c>
      <c r="E13" s="65">
        <v>25000</v>
      </c>
      <c r="F13" s="65">
        <v>40000</v>
      </c>
      <c r="G13" s="17"/>
      <c r="H13" s="17"/>
    </row>
    <row r="14" spans="1:8" s="69" customFormat="1" x14ac:dyDescent="0.3">
      <c r="B14" s="70" t="s">
        <v>76</v>
      </c>
      <c r="C14" s="71">
        <v>30000</v>
      </c>
      <c r="D14" s="71">
        <v>60000</v>
      </c>
      <c r="E14" s="71">
        <v>50000</v>
      </c>
      <c r="F14" s="71">
        <v>25000</v>
      </c>
      <c r="G14" s="71"/>
      <c r="H14" s="71"/>
    </row>
    <row r="15" spans="1:8" x14ac:dyDescent="0.3">
      <c r="B15" s="68" t="s">
        <v>77</v>
      </c>
      <c r="C15" s="72">
        <f>SUM(C13:C14)</f>
        <v>30000</v>
      </c>
      <c r="D15" s="73">
        <v>70000</v>
      </c>
      <c r="E15" s="73">
        <v>75000</v>
      </c>
      <c r="F15" s="73">
        <v>65000</v>
      </c>
      <c r="G15" s="17"/>
      <c r="H15" s="17"/>
    </row>
    <row r="16" spans="1:8" x14ac:dyDescent="0.3">
      <c r="B16" s="68"/>
      <c r="C16" s="17"/>
      <c r="D16" s="17"/>
      <c r="E16" s="17"/>
      <c r="F16" s="17"/>
      <c r="G16" s="17"/>
      <c r="H16" s="17"/>
    </row>
    <row r="17" spans="1:10" s="74" customFormat="1" x14ac:dyDescent="0.3">
      <c r="B17" s="75" t="s">
        <v>66</v>
      </c>
      <c r="C17" s="71">
        <f>C19-C15</f>
        <v>70000</v>
      </c>
      <c r="D17" s="76">
        <v>30000</v>
      </c>
      <c r="E17" s="76">
        <v>15000</v>
      </c>
      <c r="F17" s="76">
        <v>25000</v>
      </c>
      <c r="G17" s="71"/>
      <c r="H17" s="71"/>
    </row>
    <row r="18" spans="1:10" x14ac:dyDescent="0.3">
      <c r="B18" s="68"/>
      <c r="C18" s="65"/>
      <c r="D18" s="65"/>
      <c r="E18" s="65"/>
      <c r="F18" s="65"/>
      <c r="G18" s="17"/>
      <c r="H18" s="17"/>
    </row>
    <row r="19" spans="1:10" x14ac:dyDescent="0.3">
      <c r="B19" s="68" t="s">
        <v>78</v>
      </c>
      <c r="C19" s="65">
        <v>100000</v>
      </c>
      <c r="D19" s="77">
        <v>100000</v>
      </c>
      <c r="E19" s="77">
        <v>90000</v>
      </c>
      <c r="F19" s="77">
        <v>90000</v>
      </c>
      <c r="G19" s="17"/>
      <c r="H19" s="17"/>
    </row>
    <row r="20" spans="1:10" x14ac:dyDescent="0.3">
      <c r="B20" s="68"/>
      <c r="C20" s="65"/>
      <c r="D20" s="65"/>
      <c r="E20" s="65"/>
      <c r="F20" s="65"/>
      <c r="G20" s="17"/>
      <c r="H20" s="17"/>
    </row>
    <row r="21" spans="1:10" x14ac:dyDescent="0.3">
      <c r="H21" s="63" t="s">
        <v>66</v>
      </c>
      <c r="I21" s="63" t="s">
        <v>67</v>
      </c>
    </row>
    <row r="22" spans="1:10" x14ac:dyDescent="0.3">
      <c r="A22" s="87" t="s">
        <v>68</v>
      </c>
      <c r="B22" s="80" t="s">
        <v>69</v>
      </c>
      <c r="C22" s="80"/>
      <c r="D22" s="80"/>
      <c r="E22" s="80"/>
      <c r="F22" s="80"/>
      <c r="G22" s="80"/>
      <c r="H22" s="88">
        <f>D17</f>
        <v>30000</v>
      </c>
      <c r="I22" s="89">
        <v>90000</v>
      </c>
    </row>
    <row r="23" spans="1:10" x14ac:dyDescent="0.3">
      <c r="A23" s="87" t="s">
        <v>70</v>
      </c>
      <c r="B23" s="80" t="s">
        <v>71</v>
      </c>
      <c r="C23" s="80"/>
      <c r="D23" s="80"/>
      <c r="E23" s="80"/>
      <c r="F23" s="80"/>
      <c r="G23" s="80"/>
      <c r="H23" s="88">
        <f>F17</f>
        <v>25000</v>
      </c>
      <c r="I23" s="89">
        <v>50000</v>
      </c>
    </row>
    <row r="24" spans="1:10" x14ac:dyDescent="0.3">
      <c r="B24" s="68"/>
      <c r="C24" s="65"/>
      <c r="D24" s="65"/>
      <c r="E24" s="65"/>
      <c r="F24" s="65"/>
      <c r="G24" s="17"/>
      <c r="H24" s="17"/>
    </row>
    <row r="25" spans="1:10" x14ac:dyDescent="0.3">
      <c r="B25" s="68"/>
      <c r="C25" s="17"/>
      <c r="D25" s="17"/>
      <c r="E25" s="17"/>
      <c r="F25" s="17"/>
      <c r="G25" s="17"/>
      <c r="H25" s="17"/>
    </row>
    <row r="26" spans="1:10" x14ac:dyDescent="0.3">
      <c r="B26" s="68"/>
      <c r="C26" s="17"/>
      <c r="D26" s="17"/>
      <c r="E26" s="17"/>
      <c r="F26" s="78" t="s">
        <v>32</v>
      </c>
      <c r="G26" s="17"/>
      <c r="H26" s="17"/>
    </row>
    <row r="27" spans="1:10" s="80" customFormat="1" x14ac:dyDescent="0.3">
      <c r="A27" s="87" t="s">
        <v>79</v>
      </c>
      <c r="B27" s="80" t="s">
        <v>80</v>
      </c>
      <c r="C27" s="90"/>
      <c r="D27" s="90"/>
      <c r="F27" s="88">
        <f>D19-0</f>
        <v>100000</v>
      </c>
      <c r="G27" s="90"/>
      <c r="H27" s="90"/>
    </row>
    <row r="28" spans="1:10" s="80" customFormat="1" x14ac:dyDescent="0.3">
      <c r="A28" s="87" t="s">
        <v>81</v>
      </c>
      <c r="B28" s="80" t="s">
        <v>82</v>
      </c>
      <c r="C28" s="90"/>
      <c r="D28" s="90"/>
      <c r="F28" s="88">
        <v>-10000</v>
      </c>
      <c r="G28" s="90"/>
      <c r="H28" s="90"/>
    </row>
    <row r="29" spans="1:10" x14ac:dyDescent="0.3">
      <c r="A29" s="64"/>
      <c r="B29" t="s">
        <v>83</v>
      </c>
      <c r="C29" s="17"/>
      <c r="D29" s="17"/>
      <c r="E29" s="17"/>
      <c r="F29" s="17"/>
      <c r="G29" s="17"/>
      <c r="H29" s="17"/>
    </row>
    <row r="30" spans="1:10" x14ac:dyDescent="0.3">
      <c r="B30" s="68"/>
      <c r="C30" s="17"/>
      <c r="D30" s="17"/>
      <c r="E30" s="17"/>
      <c r="F30" s="17"/>
      <c r="G30" s="17"/>
      <c r="H30" s="17"/>
    </row>
    <row r="31" spans="1:10" x14ac:dyDescent="0.3">
      <c r="D31" s="17"/>
      <c r="E31" s="17"/>
      <c r="F31" s="17"/>
      <c r="G31" s="17"/>
      <c r="H31" s="17"/>
      <c r="I31" s="17"/>
      <c r="J31" s="17"/>
    </row>
    <row r="32" spans="1:10" x14ac:dyDescent="0.3">
      <c r="A32" s="79"/>
      <c r="B32" s="62" t="s">
        <v>84</v>
      </c>
    </row>
    <row r="33" spans="1:6" x14ac:dyDescent="0.3">
      <c r="A33" s="79"/>
      <c r="B33" s="79"/>
    </row>
    <row r="34" spans="1:6" s="80" customFormat="1" x14ac:dyDescent="0.3">
      <c r="A34" s="87" t="s">
        <v>85</v>
      </c>
      <c r="B34" s="80" t="s">
        <v>86</v>
      </c>
      <c r="F34" s="93"/>
    </row>
    <row r="35" spans="1:6" s="80" customFormat="1" x14ac:dyDescent="0.3">
      <c r="A35" s="87" t="s">
        <v>87</v>
      </c>
      <c r="B35" s="80" t="s">
        <v>88</v>
      </c>
      <c r="F35" s="93"/>
    </row>
    <row r="36" spans="1:6" s="80" customFormat="1" x14ac:dyDescent="0.3">
      <c r="A36" s="87" t="s">
        <v>89</v>
      </c>
      <c r="B36" s="80" t="s">
        <v>90</v>
      </c>
      <c r="F36" s="90"/>
    </row>
    <row r="37" spans="1:6" s="80" customFormat="1" x14ac:dyDescent="0.3">
      <c r="A37" s="87"/>
    </row>
    <row r="38" spans="1:6" x14ac:dyDescent="0.3">
      <c r="B38" s="62" t="s">
        <v>100</v>
      </c>
    </row>
    <row r="39" spans="1:6" x14ac:dyDescent="0.3">
      <c r="B39" s="80"/>
    </row>
    <row r="40" spans="1:6" x14ac:dyDescent="0.3">
      <c r="C40" s="81">
        <v>42004</v>
      </c>
      <c r="D40" s="63"/>
      <c r="F40" s="63" t="s">
        <v>91</v>
      </c>
    </row>
    <row r="41" spans="1:6" x14ac:dyDescent="0.3">
      <c r="B41" s="68" t="s">
        <v>92</v>
      </c>
      <c r="C41" s="77">
        <v>120000</v>
      </c>
      <c r="F41" s="82" t="s">
        <v>93</v>
      </c>
    </row>
    <row r="42" spans="1:6" x14ac:dyDescent="0.3">
      <c r="B42" s="68" t="s">
        <v>32</v>
      </c>
      <c r="C42" s="65">
        <f>F19</f>
        <v>90000</v>
      </c>
      <c r="E42" s="68" t="s">
        <v>94</v>
      </c>
      <c r="F42" s="83">
        <f>C42/C41</f>
        <v>0.75</v>
      </c>
    </row>
    <row r="43" spans="1:6" x14ac:dyDescent="0.3">
      <c r="B43" s="68" t="s">
        <v>95</v>
      </c>
      <c r="C43" s="65">
        <f>C41*F43</f>
        <v>36000</v>
      </c>
      <c r="E43" s="68" t="s">
        <v>96</v>
      </c>
      <c r="F43" s="84">
        <v>0.3</v>
      </c>
    </row>
    <row r="44" spans="1:6" x14ac:dyDescent="0.3">
      <c r="B44" s="68" t="s">
        <v>97</v>
      </c>
      <c r="C44" s="85">
        <v>-6000</v>
      </c>
      <c r="E44" s="68" t="s">
        <v>98</v>
      </c>
      <c r="F44" s="86">
        <v>1.05</v>
      </c>
    </row>
  </sheetData>
  <pageMargins left="0.7" right="0.7" top="0.75" bottom="0.75" header="0.3" footer="0.3"/>
  <pageSetup scale="76" orientation="landscape" r:id="rId1"/>
  <headerFooter>
    <oddFooter>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workbookViewId="0">
      <selection activeCell="J19" sqref="J19"/>
    </sheetView>
  </sheetViews>
  <sheetFormatPr defaultRowHeight="14.4" x14ac:dyDescent="0.3"/>
  <cols>
    <col min="2" max="3" width="11.109375" bestFit="1" customWidth="1"/>
    <col min="4" max="4" width="9" bestFit="1" customWidth="1"/>
    <col min="5" max="5" width="11.109375" customWidth="1"/>
    <col min="6" max="7" width="9.88671875" bestFit="1" customWidth="1"/>
    <col min="8" max="8" width="11.109375" bestFit="1" customWidth="1"/>
    <col min="9" max="9" width="13.88671875" bestFit="1" customWidth="1"/>
    <col min="10" max="10" width="11.109375" bestFit="1" customWidth="1"/>
    <col min="11" max="11" width="13.88671875" bestFit="1" customWidth="1"/>
  </cols>
  <sheetData>
    <row r="1" spans="1:11" ht="18" x14ac:dyDescent="0.35">
      <c r="A1" s="91" t="s">
        <v>48</v>
      </c>
      <c r="F1" s="95" t="s">
        <v>101</v>
      </c>
      <c r="G1" s="95"/>
      <c r="H1" s="95"/>
      <c r="I1" s="95"/>
    </row>
    <row r="2" spans="1:11" x14ac:dyDescent="0.3">
      <c r="A2" t="s">
        <v>49</v>
      </c>
    </row>
    <row r="5" spans="1:11" x14ac:dyDescent="0.3">
      <c r="A5" s="96" t="s">
        <v>50</v>
      </c>
      <c r="B5" s="96"/>
      <c r="C5" s="96"/>
      <c r="D5" s="96"/>
      <c r="E5" s="96"/>
      <c r="F5" s="96"/>
      <c r="G5" s="96"/>
      <c r="H5" s="96"/>
      <c r="I5" s="96"/>
      <c r="J5" s="96"/>
      <c r="K5" s="96"/>
    </row>
    <row r="6" spans="1:11" x14ac:dyDescent="0.3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</row>
    <row r="7" spans="1:11" x14ac:dyDescent="0.3">
      <c r="A7" s="41"/>
      <c r="B7" s="41"/>
      <c r="C7" s="41"/>
      <c r="D7" s="41"/>
      <c r="E7" s="41"/>
      <c r="F7" s="41"/>
      <c r="G7" s="41"/>
      <c r="H7" s="42" t="s">
        <v>22</v>
      </c>
      <c r="I7" s="43" t="s">
        <v>22</v>
      </c>
      <c r="J7" s="42" t="s">
        <v>22</v>
      </c>
      <c r="K7" s="43" t="s">
        <v>22</v>
      </c>
    </row>
    <row r="8" spans="1:11" x14ac:dyDescent="0.3">
      <c r="A8" s="44"/>
      <c r="B8" s="44"/>
      <c r="C8" s="44"/>
      <c r="D8" s="44"/>
      <c r="E8" s="44"/>
      <c r="F8" s="44"/>
      <c r="G8" s="44"/>
      <c r="H8" s="45" t="s">
        <v>40</v>
      </c>
      <c r="I8" s="24" t="s">
        <v>40</v>
      </c>
      <c r="J8" s="45" t="s">
        <v>51</v>
      </c>
      <c r="K8" s="24" t="s">
        <v>51</v>
      </c>
    </row>
    <row r="9" spans="1:11" x14ac:dyDescent="0.3">
      <c r="A9" s="24"/>
      <c r="B9" s="15" t="s">
        <v>40</v>
      </c>
      <c r="C9" s="24" t="s">
        <v>40</v>
      </c>
      <c r="D9" s="24"/>
      <c r="E9" s="24" t="s">
        <v>25</v>
      </c>
      <c r="F9" s="24" t="s">
        <v>25</v>
      </c>
      <c r="G9" s="24" t="s">
        <v>25</v>
      </c>
      <c r="H9" s="46" t="s">
        <v>52</v>
      </c>
      <c r="I9" s="46" t="s">
        <v>53</v>
      </c>
      <c r="J9" s="46" t="s">
        <v>52</v>
      </c>
      <c r="K9" s="46" t="s">
        <v>53</v>
      </c>
    </row>
    <row r="10" spans="1:11" x14ac:dyDescent="0.3">
      <c r="A10" s="24" t="s">
        <v>1</v>
      </c>
      <c r="B10" s="15" t="s">
        <v>28</v>
      </c>
      <c r="C10" s="24" t="s">
        <v>54</v>
      </c>
      <c r="D10" s="15" t="s">
        <v>55</v>
      </c>
      <c r="E10" s="25" t="s">
        <v>41</v>
      </c>
      <c r="F10" s="24" t="s">
        <v>29</v>
      </c>
      <c r="G10" s="24" t="s">
        <v>56</v>
      </c>
      <c r="H10" s="46" t="s">
        <v>57</v>
      </c>
      <c r="I10" s="46" t="s">
        <v>57</v>
      </c>
      <c r="J10" s="46" t="s">
        <v>57</v>
      </c>
      <c r="K10" s="46" t="s">
        <v>57</v>
      </c>
    </row>
    <row r="11" spans="1:11" x14ac:dyDescent="0.3">
      <c r="A11" s="47" t="s">
        <v>3</v>
      </c>
      <c r="B11" s="18" t="s">
        <v>32</v>
      </c>
      <c r="C11" s="26" t="s">
        <v>32</v>
      </c>
      <c r="D11" s="18" t="s">
        <v>33</v>
      </c>
      <c r="E11" s="27" t="s">
        <v>22</v>
      </c>
      <c r="F11" s="26" t="s">
        <v>33</v>
      </c>
      <c r="G11" s="26" t="s">
        <v>33</v>
      </c>
      <c r="H11" s="46" t="s">
        <v>41</v>
      </c>
      <c r="I11" s="46" t="s">
        <v>41</v>
      </c>
      <c r="J11" s="46" t="s">
        <v>41</v>
      </c>
      <c r="K11" s="46" t="s">
        <v>41</v>
      </c>
    </row>
    <row r="12" spans="1:11" x14ac:dyDescent="0.3">
      <c r="A12" s="48"/>
      <c r="B12" s="29"/>
      <c r="C12" s="29"/>
      <c r="D12" s="29"/>
      <c r="E12" s="49"/>
      <c r="F12" s="49"/>
      <c r="G12" s="50"/>
      <c r="H12" s="51"/>
      <c r="I12" s="51"/>
      <c r="J12" s="51"/>
      <c r="K12" s="51"/>
    </row>
    <row r="13" spans="1:11" x14ac:dyDescent="0.3">
      <c r="A13" s="24" t="s">
        <v>58</v>
      </c>
      <c r="B13" s="17">
        <v>7007.5</v>
      </c>
      <c r="C13" s="30">
        <v>7101</v>
      </c>
      <c r="D13" s="52">
        <f t="shared" ref="D13:D15" si="0">C13-B13</f>
        <v>93.5</v>
      </c>
      <c r="E13" s="30">
        <v>7101.1</v>
      </c>
      <c r="F13" s="53">
        <f>E13-B13</f>
        <v>93.600000000000364</v>
      </c>
      <c r="G13" s="53">
        <f t="shared" ref="G13:G19" si="1">E13-C13</f>
        <v>0.1000000000003638</v>
      </c>
      <c r="H13" s="54">
        <f t="shared" ref="H13:H18" si="2">E13/B13</f>
        <v>1.0133571173742419</v>
      </c>
      <c r="I13" s="54">
        <f t="shared" ref="I13:I18" si="3">E13/C13</f>
        <v>1.0000140825235884</v>
      </c>
      <c r="J13" s="54">
        <v>1.0129999999999999</v>
      </c>
      <c r="K13" s="54">
        <v>1</v>
      </c>
    </row>
    <row r="14" spans="1:11" x14ac:dyDescent="0.3">
      <c r="A14" s="24" t="s">
        <v>59</v>
      </c>
      <c r="B14" s="17">
        <v>8753</v>
      </c>
      <c r="C14" s="30">
        <v>9023.6</v>
      </c>
      <c r="D14" s="52">
        <f t="shared" si="0"/>
        <v>270.60000000000036</v>
      </c>
      <c r="E14" s="30">
        <v>9134.4</v>
      </c>
      <c r="F14" s="53">
        <f>E14-B14</f>
        <v>381.39999999999964</v>
      </c>
      <c r="G14" s="53">
        <f t="shared" si="1"/>
        <v>110.79999999999927</v>
      </c>
      <c r="H14" s="54">
        <f t="shared" si="2"/>
        <v>1.043573631897635</v>
      </c>
      <c r="I14" s="54">
        <f t="shared" si="3"/>
        <v>1.0122789130723879</v>
      </c>
      <c r="J14" s="54">
        <f t="shared" ref="J13:J18" si="4">H14/H13</f>
        <v>1.0298182289395554</v>
      </c>
      <c r="K14" s="54">
        <f t="shared" ref="K13:K18" si="5">I14/I13</f>
        <v>1.0122646578314662</v>
      </c>
    </row>
    <row r="15" spans="1:11" x14ac:dyDescent="0.3">
      <c r="A15" s="24" t="s">
        <v>60</v>
      </c>
      <c r="B15" s="17">
        <v>10799.5</v>
      </c>
      <c r="C15" s="30">
        <v>11348</v>
      </c>
      <c r="D15" s="52">
        <f t="shared" si="0"/>
        <v>548.5</v>
      </c>
      <c r="E15" s="30">
        <v>11843.5</v>
      </c>
      <c r="F15" s="53">
        <f t="shared" ref="F15:F19" si="6">E15-B15</f>
        <v>1044</v>
      </c>
      <c r="G15" s="53">
        <f t="shared" si="1"/>
        <v>495.5</v>
      </c>
      <c r="H15" s="54">
        <f t="shared" si="2"/>
        <v>1.0966711421825084</v>
      </c>
      <c r="I15" s="54">
        <f t="shared" si="3"/>
        <v>1.0436640817765246</v>
      </c>
      <c r="J15" s="54">
        <f t="shared" si="4"/>
        <v>1.050880463689295</v>
      </c>
      <c r="K15" s="54">
        <f t="shared" si="5"/>
        <v>1.0310044675423287</v>
      </c>
    </row>
    <row r="16" spans="1:11" x14ac:dyDescent="0.3">
      <c r="A16" s="24" t="s">
        <v>6</v>
      </c>
      <c r="B16" s="17">
        <v>11913.5</v>
      </c>
      <c r="C16" s="30">
        <v>12538</v>
      </c>
      <c r="D16" s="52">
        <f>C16-B16</f>
        <v>624.5</v>
      </c>
      <c r="E16" s="30">
        <v>14047</v>
      </c>
      <c r="F16" s="53">
        <f t="shared" si="6"/>
        <v>2133.5</v>
      </c>
      <c r="G16" s="53">
        <f t="shared" si="1"/>
        <v>1509</v>
      </c>
      <c r="H16" s="54">
        <f t="shared" si="2"/>
        <v>1.1790825534058</v>
      </c>
      <c r="I16" s="54">
        <f t="shared" si="3"/>
        <v>1.1203541234646675</v>
      </c>
      <c r="J16" s="54">
        <f t="shared" si="4"/>
        <v>1.0751468768105661</v>
      </c>
      <c r="K16" s="54">
        <f t="shared" si="5"/>
        <v>1.0734815378120526</v>
      </c>
    </row>
    <row r="17" spans="1:11" x14ac:dyDescent="0.3">
      <c r="A17" s="24" t="s">
        <v>7</v>
      </c>
      <c r="B17" s="17">
        <v>10739</v>
      </c>
      <c r="C17" s="30">
        <v>12506</v>
      </c>
      <c r="D17" s="52">
        <f t="shared" ref="D17:D19" si="7">C17-B17</f>
        <v>1767</v>
      </c>
      <c r="E17" s="30">
        <v>14990.6</v>
      </c>
      <c r="F17" s="53">
        <f t="shared" si="6"/>
        <v>4251.6000000000004</v>
      </c>
      <c r="G17" s="53">
        <f t="shared" si="1"/>
        <v>2484.6000000000004</v>
      </c>
      <c r="H17" s="54">
        <f t="shared" si="2"/>
        <v>1.395902784244343</v>
      </c>
      <c r="I17" s="54">
        <f t="shared" si="3"/>
        <v>1.1986726371341756</v>
      </c>
      <c r="J17" s="54">
        <f t="shared" si="4"/>
        <v>1.1838889314511982</v>
      </c>
      <c r="K17" s="54">
        <f t="shared" si="5"/>
        <v>1.0699051416237129</v>
      </c>
    </row>
    <row r="18" spans="1:11" x14ac:dyDescent="0.3">
      <c r="A18" s="24" t="s">
        <v>8</v>
      </c>
      <c r="B18" s="17">
        <v>11126.5</v>
      </c>
      <c r="C18" s="30">
        <v>13936</v>
      </c>
      <c r="D18" s="52">
        <f t="shared" si="7"/>
        <v>2809.5</v>
      </c>
      <c r="E18" s="30">
        <v>19099.400000000001</v>
      </c>
      <c r="F18" s="53">
        <f t="shared" si="6"/>
        <v>7972.9000000000015</v>
      </c>
      <c r="G18" s="53">
        <f>E18-C18</f>
        <v>5163.4000000000015</v>
      </c>
      <c r="H18" s="54">
        <f t="shared" si="2"/>
        <v>1.7165685525547119</v>
      </c>
      <c r="I18" s="54">
        <f t="shared" si="3"/>
        <v>1.37050803673938</v>
      </c>
      <c r="J18" s="54">
        <f t="shared" si="4"/>
        <v>1.2297192698014123</v>
      </c>
      <c r="K18" s="54">
        <f t="shared" si="5"/>
        <v>1.1433547361321552</v>
      </c>
    </row>
    <row r="19" spans="1:11" x14ac:dyDescent="0.3">
      <c r="A19" s="24" t="s">
        <v>9</v>
      </c>
      <c r="B19" s="17">
        <v>7581</v>
      </c>
      <c r="C19" s="30">
        <v>12475.5</v>
      </c>
      <c r="D19" s="52">
        <f t="shared" si="7"/>
        <v>4894.5</v>
      </c>
      <c r="E19" s="30">
        <v>21597</v>
      </c>
      <c r="F19" s="53">
        <f t="shared" si="6"/>
        <v>14016</v>
      </c>
      <c r="G19" s="53">
        <f t="shared" si="1"/>
        <v>9121.5</v>
      </c>
      <c r="H19" s="54">
        <f>E19/B19</f>
        <v>2.8488326078353778</v>
      </c>
      <c r="I19" s="54">
        <f>E19/C19</f>
        <v>1.7311530599975953</v>
      </c>
      <c r="J19" s="54">
        <f>H19/H18</f>
        <v>1.6596089935327984</v>
      </c>
      <c r="K19" s="54">
        <f>I19/I18</f>
        <v>1.2631469598064069</v>
      </c>
    </row>
    <row r="20" spans="1:11" x14ac:dyDescent="0.3">
      <c r="A20" s="55" t="s">
        <v>29</v>
      </c>
      <c r="B20" s="56">
        <f t="shared" ref="B20:G20" si="8">SUM(B13:B19)</f>
        <v>67920</v>
      </c>
      <c r="C20" s="56">
        <f t="shared" si="8"/>
        <v>78928.100000000006</v>
      </c>
      <c r="D20" s="56">
        <f t="shared" si="8"/>
        <v>11008.1</v>
      </c>
      <c r="E20" s="57">
        <f t="shared" si="8"/>
        <v>97813</v>
      </c>
      <c r="F20" s="57">
        <f t="shared" si="8"/>
        <v>29893</v>
      </c>
      <c r="G20" s="57">
        <f t="shared" si="8"/>
        <v>18884.900000000001</v>
      </c>
      <c r="H20" s="58"/>
      <c r="I20" s="59"/>
      <c r="J20" s="59"/>
      <c r="K20" s="59"/>
    </row>
    <row r="21" spans="1:11" x14ac:dyDescent="0.3">
      <c r="A21" s="15"/>
      <c r="F21" s="60"/>
      <c r="G21" s="60"/>
    </row>
    <row r="22" spans="1:11" x14ac:dyDescent="0.3">
      <c r="A22" s="36"/>
      <c r="G22" s="61"/>
    </row>
  </sheetData>
  <mergeCells count="1">
    <mergeCell ref="A5:K5"/>
  </mergeCells>
  <pageMargins left="0.2" right="0.2" top="0.75" bottom="0.75" header="0.3" footer="0.3"/>
  <pageSetup scale="82" orientation="portrait" r:id="rId1"/>
  <headerFooter>
    <oddFooter>&amp;R&amp;F;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4"/>
  <sheetViews>
    <sheetView topLeftCell="A52" workbookViewId="0">
      <selection activeCell="E48" sqref="E48"/>
    </sheetView>
  </sheetViews>
  <sheetFormatPr defaultRowHeight="14.4" x14ac:dyDescent="0.3"/>
  <cols>
    <col min="1" max="1" width="15.5546875" style="15" customWidth="1"/>
    <col min="2" max="2" width="9.109375" bestFit="1" customWidth="1"/>
    <col min="3" max="3" width="11.109375" bestFit="1" customWidth="1"/>
    <col min="4" max="4" width="9.88671875" bestFit="1" customWidth="1"/>
    <col min="5" max="5" width="11.5546875" bestFit="1" customWidth="1"/>
    <col min="6" max="6" width="11" bestFit="1" customWidth="1"/>
    <col min="7" max="7" width="9.88671875" bestFit="1" customWidth="1"/>
    <col min="8" max="8" width="7.6640625" customWidth="1"/>
    <col min="9" max="9" width="9.6640625" customWidth="1"/>
  </cols>
  <sheetData>
    <row r="1" spans="1:8" ht="18" x14ac:dyDescent="0.35">
      <c r="A1" s="1" t="s">
        <v>99</v>
      </c>
      <c r="C1" s="95" t="s">
        <v>101</v>
      </c>
      <c r="D1" s="95"/>
      <c r="E1" s="95"/>
      <c r="F1" s="95"/>
    </row>
    <row r="2" spans="1:8" x14ac:dyDescent="0.3">
      <c r="A2" s="97" t="s">
        <v>0</v>
      </c>
      <c r="B2" s="97"/>
      <c r="C2" s="97"/>
      <c r="D2" s="97"/>
      <c r="E2" s="97"/>
      <c r="F2" s="2"/>
      <c r="G2" s="2"/>
    </row>
    <row r="3" spans="1:8" x14ac:dyDescent="0.3">
      <c r="A3" s="3" t="s">
        <v>1</v>
      </c>
      <c r="B3" s="98" t="s">
        <v>2</v>
      </c>
      <c r="C3" s="99"/>
      <c r="D3" s="99"/>
      <c r="E3" s="99"/>
      <c r="F3" s="4"/>
      <c r="G3" s="4"/>
    </row>
    <row r="4" spans="1:8" x14ac:dyDescent="0.3">
      <c r="A4" s="5" t="s">
        <v>3</v>
      </c>
      <c r="B4" s="6">
        <v>2004</v>
      </c>
      <c r="C4" s="6">
        <v>2005</v>
      </c>
      <c r="D4" s="6">
        <v>2006</v>
      </c>
      <c r="E4" s="6">
        <v>2007</v>
      </c>
      <c r="F4" s="4"/>
      <c r="G4" s="7" t="s">
        <v>4</v>
      </c>
      <c r="H4" s="7" t="s">
        <v>5</v>
      </c>
    </row>
    <row r="5" spans="1:8" x14ac:dyDescent="0.3">
      <c r="A5" s="3" t="s">
        <v>6</v>
      </c>
      <c r="B5" s="8">
        <v>10000</v>
      </c>
      <c r="C5" s="8">
        <v>5000</v>
      </c>
      <c r="D5" s="8">
        <v>2000</v>
      </c>
      <c r="E5" s="8">
        <v>0</v>
      </c>
      <c r="F5" s="4"/>
      <c r="G5" s="8">
        <v>25000</v>
      </c>
      <c r="H5" s="94">
        <v>0.68</v>
      </c>
    </row>
    <row r="6" spans="1:8" x14ac:dyDescent="0.3">
      <c r="A6" s="3" t="s">
        <v>7</v>
      </c>
      <c r="B6" s="8"/>
      <c r="C6" s="8">
        <v>12050</v>
      </c>
      <c r="D6" s="8">
        <v>6025</v>
      </c>
      <c r="E6" s="8">
        <v>2400</v>
      </c>
      <c r="F6" s="4"/>
      <c r="G6" s="8">
        <v>29750</v>
      </c>
      <c r="H6" s="94">
        <v>0.68799999999999994</v>
      </c>
    </row>
    <row r="7" spans="1:8" x14ac:dyDescent="0.3">
      <c r="A7" s="3" t="s">
        <v>8</v>
      </c>
      <c r="B7" s="8"/>
      <c r="C7" s="8"/>
      <c r="D7" s="8">
        <v>14500</v>
      </c>
      <c r="E7" s="8">
        <v>7250</v>
      </c>
      <c r="F7" s="8"/>
      <c r="G7" s="8">
        <v>33000</v>
      </c>
      <c r="H7" s="94">
        <v>0.7</v>
      </c>
    </row>
    <row r="8" spans="1:8" x14ac:dyDescent="0.3">
      <c r="A8" s="3" t="s">
        <v>9</v>
      </c>
      <c r="B8" s="8"/>
      <c r="C8" s="8"/>
      <c r="D8" s="8"/>
      <c r="E8" s="8">
        <v>17475</v>
      </c>
      <c r="F8" s="8"/>
      <c r="G8" s="8">
        <v>38000</v>
      </c>
      <c r="H8" s="94">
        <v>0.7</v>
      </c>
    </row>
    <row r="9" spans="1:8" x14ac:dyDescent="0.3">
      <c r="A9" s="10"/>
      <c r="B9" s="8"/>
      <c r="C9" s="8"/>
      <c r="D9" s="8"/>
      <c r="E9" s="8"/>
      <c r="F9" s="8"/>
      <c r="G9" s="8"/>
      <c r="H9" s="9"/>
    </row>
    <row r="10" spans="1:8" x14ac:dyDescent="0.3">
      <c r="A10" s="11" t="s">
        <v>10</v>
      </c>
      <c r="B10" s="8"/>
      <c r="C10" s="8"/>
      <c r="D10" s="8"/>
      <c r="E10" s="8"/>
      <c r="F10" s="8"/>
      <c r="G10" s="8"/>
      <c r="H10" s="9"/>
    </row>
    <row r="11" spans="1:8" x14ac:dyDescent="0.3">
      <c r="A11" s="11" t="s">
        <v>11</v>
      </c>
      <c r="B11" s="8"/>
      <c r="C11" s="8"/>
      <c r="D11" s="8"/>
      <c r="E11" s="8"/>
      <c r="F11" s="8"/>
      <c r="G11" s="8"/>
      <c r="H11" s="9"/>
    </row>
    <row r="12" spans="1:8" x14ac:dyDescent="0.3">
      <c r="A12" s="11" t="s">
        <v>12</v>
      </c>
      <c r="B12" s="8"/>
      <c r="C12" s="8"/>
      <c r="D12" s="8"/>
      <c r="E12" s="8"/>
      <c r="F12" s="8"/>
      <c r="G12" s="8"/>
      <c r="H12" s="9"/>
    </row>
    <row r="13" spans="1:8" x14ac:dyDescent="0.3">
      <c r="A13" s="12" t="s">
        <v>13</v>
      </c>
    </row>
    <row r="14" spans="1:8" x14ac:dyDescent="0.3">
      <c r="A14" s="12"/>
    </row>
    <row r="15" spans="1:8" x14ac:dyDescent="0.3">
      <c r="A15" s="97" t="s">
        <v>14</v>
      </c>
      <c r="B15" s="97"/>
      <c r="C15" s="97"/>
      <c r="D15" s="97"/>
      <c r="E15" s="97"/>
    </row>
    <row r="16" spans="1:8" x14ac:dyDescent="0.3">
      <c r="A16" s="3" t="s">
        <v>1</v>
      </c>
      <c r="B16" s="98" t="s">
        <v>15</v>
      </c>
      <c r="C16" s="99"/>
      <c r="D16" s="99"/>
      <c r="E16" s="99"/>
    </row>
    <row r="17" spans="1:10" x14ac:dyDescent="0.3">
      <c r="A17" s="5" t="s">
        <v>3</v>
      </c>
      <c r="B17" s="6">
        <v>0</v>
      </c>
      <c r="C17" s="6">
        <v>1</v>
      </c>
      <c r="D17" s="6">
        <v>2</v>
      </c>
      <c r="E17" s="6">
        <v>3</v>
      </c>
    </row>
    <row r="18" spans="1:10" x14ac:dyDescent="0.3">
      <c r="A18" s="3" t="s">
        <v>6</v>
      </c>
      <c r="B18" s="13">
        <v>10000</v>
      </c>
      <c r="C18" s="13">
        <v>5000</v>
      </c>
      <c r="D18" s="13">
        <v>2000</v>
      </c>
      <c r="E18" s="13">
        <v>0</v>
      </c>
    </row>
    <row r="19" spans="1:10" x14ac:dyDescent="0.3">
      <c r="A19" s="3" t="s">
        <v>7</v>
      </c>
      <c r="B19" s="13">
        <v>12050</v>
      </c>
      <c r="C19" s="13">
        <v>6025</v>
      </c>
      <c r="D19" s="13">
        <v>2400</v>
      </c>
      <c r="E19" s="13"/>
    </row>
    <row r="20" spans="1:10" x14ac:dyDescent="0.3">
      <c r="A20" s="3" t="s">
        <v>8</v>
      </c>
      <c r="B20" s="13">
        <v>14500</v>
      </c>
      <c r="C20" s="13">
        <v>7250</v>
      </c>
      <c r="D20" s="13"/>
      <c r="E20" s="13"/>
    </row>
    <row r="21" spans="1:10" x14ac:dyDescent="0.3">
      <c r="A21" s="3" t="s">
        <v>9</v>
      </c>
      <c r="B21" s="13">
        <v>17475</v>
      </c>
      <c r="C21" s="13"/>
      <c r="D21" s="13"/>
      <c r="E21" s="13"/>
    </row>
    <row r="22" spans="1:10" ht="14.25" customHeight="1" x14ac:dyDescent="0.35">
      <c r="A22" s="1"/>
    </row>
    <row r="23" spans="1:10" x14ac:dyDescent="0.3">
      <c r="A23" s="97" t="s">
        <v>16</v>
      </c>
      <c r="B23" s="97"/>
      <c r="C23" s="97"/>
      <c r="D23" s="97"/>
      <c r="E23" s="97"/>
      <c r="F23" s="2"/>
      <c r="G23" s="2"/>
    </row>
    <row r="24" spans="1:10" x14ac:dyDescent="0.3">
      <c r="A24" s="3" t="s">
        <v>1</v>
      </c>
      <c r="B24" s="98" t="s">
        <v>15</v>
      </c>
      <c r="C24" s="99"/>
      <c r="D24" s="99"/>
      <c r="E24" s="99"/>
      <c r="F24" s="4"/>
      <c r="G24" s="4"/>
    </row>
    <row r="25" spans="1:10" x14ac:dyDescent="0.3">
      <c r="A25" s="5" t="s">
        <v>3</v>
      </c>
      <c r="B25" s="6">
        <v>0</v>
      </c>
      <c r="C25" s="6">
        <v>1</v>
      </c>
      <c r="D25" s="6">
        <v>2</v>
      </c>
      <c r="E25" s="6">
        <v>3</v>
      </c>
      <c r="F25" s="4"/>
      <c r="G25" s="4"/>
    </row>
    <row r="26" spans="1:10" x14ac:dyDescent="0.3">
      <c r="A26" s="3" t="s">
        <v>6</v>
      </c>
      <c r="B26" s="13">
        <v>10000</v>
      </c>
      <c r="C26" s="13">
        <v>15000</v>
      </c>
      <c r="D26" s="13">
        <v>17000</v>
      </c>
      <c r="E26" s="13">
        <v>17000</v>
      </c>
      <c r="F26" s="4"/>
      <c r="G26" s="4"/>
      <c r="J26" s="14"/>
    </row>
    <row r="27" spans="1:10" x14ac:dyDescent="0.3">
      <c r="A27" s="3" t="s">
        <v>7</v>
      </c>
      <c r="B27" s="13">
        <v>12050</v>
      </c>
      <c r="C27" s="13">
        <v>18075</v>
      </c>
      <c r="D27" s="13">
        <v>20475</v>
      </c>
      <c r="E27" s="13"/>
      <c r="F27" s="4"/>
      <c r="G27" s="4"/>
      <c r="J27" s="14"/>
    </row>
    <row r="28" spans="1:10" x14ac:dyDescent="0.3">
      <c r="A28" s="3" t="s">
        <v>8</v>
      </c>
      <c r="B28" s="13">
        <v>14500</v>
      </c>
      <c r="C28" s="13">
        <v>21750</v>
      </c>
      <c r="D28" s="13"/>
      <c r="E28" s="13"/>
      <c r="F28" s="8"/>
      <c r="G28" s="4"/>
      <c r="J28" s="14"/>
    </row>
    <row r="29" spans="1:10" x14ac:dyDescent="0.3">
      <c r="A29" s="3" t="s">
        <v>9</v>
      </c>
      <c r="B29" s="13">
        <v>17475</v>
      </c>
      <c r="C29" s="13"/>
      <c r="D29" s="13"/>
      <c r="E29" s="13"/>
      <c r="F29" s="8"/>
      <c r="G29" s="4"/>
      <c r="J29" s="14"/>
    </row>
    <row r="30" spans="1:10" x14ac:dyDescent="0.3">
      <c r="B30" s="16"/>
      <c r="C30" s="16"/>
      <c r="D30" s="16"/>
      <c r="E30" s="16"/>
      <c r="F30" s="17"/>
      <c r="G30" s="17"/>
      <c r="I30" s="14"/>
    </row>
    <row r="31" spans="1:10" x14ac:dyDescent="0.3">
      <c r="A31" s="97" t="s">
        <v>17</v>
      </c>
      <c r="B31" s="97"/>
      <c r="C31" s="97"/>
      <c r="D31" s="97"/>
      <c r="E31" s="97"/>
      <c r="F31" s="2"/>
      <c r="G31" s="2"/>
    </row>
    <row r="32" spans="1:10" ht="27.9" customHeight="1" x14ac:dyDescent="0.3">
      <c r="A32" s="3" t="s">
        <v>1</v>
      </c>
      <c r="B32" s="98" t="s">
        <v>15</v>
      </c>
      <c r="C32" s="99"/>
      <c r="D32" s="99"/>
      <c r="E32" s="99"/>
      <c r="F32" s="4"/>
      <c r="G32" s="4"/>
    </row>
    <row r="33" spans="1:8" x14ac:dyDescent="0.3">
      <c r="A33" s="5" t="s">
        <v>3</v>
      </c>
      <c r="B33" s="18" t="s">
        <v>18</v>
      </c>
      <c r="C33" s="18" t="s">
        <v>19</v>
      </c>
      <c r="D33" s="18" t="s">
        <v>20</v>
      </c>
      <c r="E33" s="19"/>
      <c r="F33" s="19"/>
      <c r="G33" s="19"/>
    </row>
    <row r="34" spans="1:8" x14ac:dyDescent="0.3">
      <c r="A34" s="3" t="s">
        <v>6</v>
      </c>
      <c r="B34" s="19">
        <f>C26/B26</f>
        <v>1.5</v>
      </c>
      <c r="C34" s="19">
        <f t="shared" ref="C34:D34" si="0">D26/C26</f>
        <v>1.1333333333333333</v>
      </c>
      <c r="D34" s="19">
        <f t="shared" si="0"/>
        <v>1</v>
      </c>
      <c r="E34" s="19"/>
      <c r="F34" s="19"/>
      <c r="G34" s="19"/>
    </row>
    <row r="35" spans="1:8" x14ac:dyDescent="0.3">
      <c r="A35" s="3" t="s">
        <v>7</v>
      </c>
      <c r="B35" s="19">
        <f t="shared" ref="B35:D36" si="1">C27/B27</f>
        <v>1.5</v>
      </c>
      <c r="C35" s="19">
        <f t="shared" si="1"/>
        <v>1.1327800829875518</v>
      </c>
      <c r="D35" s="19"/>
      <c r="E35" s="19"/>
      <c r="F35" s="19"/>
      <c r="G35" s="19"/>
    </row>
    <row r="36" spans="1:8" x14ac:dyDescent="0.3">
      <c r="A36" s="3" t="s">
        <v>8</v>
      </c>
      <c r="B36" s="19">
        <f t="shared" si="1"/>
        <v>1.5</v>
      </c>
      <c r="C36" s="19"/>
      <c r="D36" s="19"/>
      <c r="E36" s="19"/>
      <c r="F36" s="19"/>
      <c r="G36" s="19"/>
    </row>
    <row r="37" spans="1:8" ht="15.6" customHeight="1" x14ac:dyDescent="0.3">
      <c r="A37" s="3"/>
      <c r="B37" s="19"/>
      <c r="C37" s="19"/>
      <c r="D37" s="19"/>
      <c r="E37" s="19"/>
      <c r="F37" s="19"/>
      <c r="G37" s="19"/>
    </row>
    <row r="38" spans="1:8" ht="17.399999999999999" customHeight="1" x14ac:dyDescent="0.3">
      <c r="A38" s="15" t="s">
        <v>21</v>
      </c>
      <c r="B38" s="20">
        <v>1.5</v>
      </c>
      <c r="C38" s="20">
        <f>AVERAGE(C34:C36)</f>
        <v>1.1330567081604426</v>
      </c>
      <c r="D38" s="20">
        <v>1</v>
      </c>
      <c r="E38" s="20"/>
      <c r="F38" s="20"/>
      <c r="G38" s="20"/>
    </row>
    <row r="39" spans="1:8" ht="14.4" customHeight="1" x14ac:dyDescent="0.3">
      <c r="B39" s="20"/>
      <c r="C39" s="20"/>
      <c r="D39" s="20"/>
      <c r="E39" s="20"/>
      <c r="F39" s="20"/>
      <c r="G39" s="20"/>
    </row>
    <row r="40" spans="1:8" x14ac:dyDescent="0.3">
      <c r="A40" s="21" t="s">
        <v>22</v>
      </c>
      <c r="B40" s="22">
        <v>1.5</v>
      </c>
      <c r="C40" s="22">
        <f>AVERAGE(C34:C36)</f>
        <v>1.1330567081604426</v>
      </c>
      <c r="D40" s="22">
        <v>1</v>
      </c>
      <c r="E40" s="22">
        <v>1</v>
      </c>
      <c r="F40" s="22"/>
      <c r="G40" s="22"/>
    </row>
    <row r="41" spans="1:8" x14ac:dyDescent="0.3">
      <c r="A41" s="15" t="s">
        <v>23</v>
      </c>
      <c r="B41" s="20">
        <f>1.5*1.133</f>
        <v>1.6995</v>
      </c>
      <c r="C41" s="20">
        <v>1.133</v>
      </c>
      <c r="D41" s="20">
        <v>1</v>
      </c>
      <c r="E41" s="20">
        <f>PRODUCT(E40:$E40)</f>
        <v>1</v>
      </c>
      <c r="F41" s="20"/>
      <c r="G41" s="20"/>
    </row>
    <row r="42" spans="1:8" x14ac:dyDescent="0.3">
      <c r="B42" s="20"/>
      <c r="C42" s="20"/>
      <c r="D42" s="20"/>
      <c r="E42" s="20"/>
      <c r="F42" s="20"/>
      <c r="G42" s="20"/>
    </row>
    <row r="43" spans="1:8" x14ac:dyDescent="0.3">
      <c r="A43" s="100" t="s">
        <v>24</v>
      </c>
      <c r="B43" s="100"/>
      <c r="C43" s="100"/>
      <c r="D43" s="100"/>
      <c r="E43" s="100"/>
      <c r="F43" s="23"/>
      <c r="G43" s="23"/>
    </row>
    <row r="44" spans="1:8" x14ac:dyDescent="0.3">
      <c r="A44" s="3"/>
      <c r="B44" s="24"/>
      <c r="C44" s="24"/>
      <c r="D44" s="24"/>
      <c r="E44" s="24"/>
      <c r="F44" s="24" t="s">
        <v>25</v>
      </c>
      <c r="G44" s="23"/>
    </row>
    <row r="45" spans="1:8" x14ac:dyDescent="0.3">
      <c r="A45" s="3" t="s">
        <v>1</v>
      </c>
      <c r="B45" s="24" t="s">
        <v>26</v>
      </c>
      <c r="C45" s="24" t="s">
        <v>27</v>
      </c>
      <c r="D45" s="24" t="s">
        <v>27</v>
      </c>
      <c r="E45" s="25" t="s">
        <v>28</v>
      </c>
      <c r="F45" s="25" t="s">
        <v>29</v>
      </c>
      <c r="G45" s="23"/>
      <c r="H45" s="4"/>
    </row>
    <row r="46" spans="1:8" x14ac:dyDescent="0.3">
      <c r="A46" s="5" t="s">
        <v>3</v>
      </c>
      <c r="B46" s="26" t="s">
        <v>30</v>
      </c>
      <c r="C46" s="26" t="s">
        <v>31</v>
      </c>
      <c r="D46" s="26" t="s">
        <v>32</v>
      </c>
      <c r="E46" s="26" t="s">
        <v>32</v>
      </c>
      <c r="F46" s="27" t="s">
        <v>33</v>
      </c>
      <c r="G46" s="23"/>
      <c r="H46" s="4"/>
    </row>
    <row r="47" spans="1:8" x14ac:dyDescent="0.3">
      <c r="A47" s="28"/>
      <c r="B47" s="29" t="s">
        <v>34</v>
      </c>
      <c r="C47" s="29" t="s">
        <v>35</v>
      </c>
      <c r="D47" s="29" t="s">
        <v>36</v>
      </c>
      <c r="E47" s="29" t="s">
        <v>37</v>
      </c>
      <c r="F47" s="29" t="s">
        <v>38</v>
      </c>
      <c r="G47" s="23"/>
      <c r="H47" s="4"/>
    </row>
    <row r="48" spans="1:8" x14ac:dyDescent="0.3">
      <c r="A48" s="3" t="s">
        <v>6</v>
      </c>
      <c r="B48" s="30">
        <f>G5</f>
        <v>25000</v>
      </c>
      <c r="C48" s="31">
        <f>H5</f>
        <v>0.68</v>
      </c>
      <c r="D48" s="30">
        <f>B48*C48</f>
        <v>17000</v>
      </c>
      <c r="E48" s="30">
        <f>E26</f>
        <v>17000</v>
      </c>
      <c r="F48" s="32">
        <f t="shared" ref="F48:F51" si="2">D48-E48</f>
        <v>0</v>
      </c>
      <c r="G48" s="23"/>
      <c r="H48" s="19"/>
    </row>
    <row r="49" spans="1:8" x14ac:dyDescent="0.3">
      <c r="A49" s="3" t="s">
        <v>7</v>
      </c>
      <c r="B49" s="30">
        <f t="shared" ref="B49:B51" si="3">G6</f>
        <v>29750</v>
      </c>
      <c r="C49" s="31">
        <f t="shared" ref="C49:C51" si="4">H6</f>
        <v>0.68799999999999994</v>
      </c>
      <c r="D49" s="30">
        <f t="shared" ref="D48:D51" si="5">B49*C49</f>
        <v>20468</v>
      </c>
      <c r="E49" s="30">
        <f>D27</f>
        <v>20475</v>
      </c>
      <c r="F49" s="32">
        <f t="shared" si="2"/>
        <v>-7</v>
      </c>
      <c r="G49" s="23"/>
      <c r="H49" s="19"/>
    </row>
    <row r="50" spans="1:8" x14ac:dyDescent="0.3">
      <c r="A50" s="3" t="s">
        <v>8</v>
      </c>
      <c r="B50" s="30">
        <f t="shared" si="3"/>
        <v>33000</v>
      </c>
      <c r="C50" s="31">
        <f t="shared" si="4"/>
        <v>0.7</v>
      </c>
      <c r="D50" s="30">
        <f t="shared" si="5"/>
        <v>23100</v>
      </c>
      <c r="E50" s="30">
        <f>C28</f>
        <v>21750</v>
      </c>
      <c r="F50" s="32">
        <f t="shared" si="2"/>
        <v>1350</v>
      </c>
      <c r="G50" s="23"/>
      <c r="H50" s="19"/>
    </row>
    <row r="51" spans="1:8" x14ac:dyDescent="0.3">
      <c r="A51" s="3" t="s">
        <v>9</v>
      </c>
      <c r="B51" s="30">
        <f t="shared" si="3"/>
        <v>38000</v>
      </c>
      <c r="C51" s="31">
        <f t="shared" si="4"/>
        <v>0.7</v>
      </c>
      <c r="D51" s="30">
        <f t="shared" si="5"/>
        <v>26600</v>
      </c>
      <c r="E51" s="30">
        <f>B29</f>
        <v>17475</v>
      </c>
      <c r="F51" s="32">
        <f t="shared" si="2"/>
        <v>9125</v>
      </c>
      <c r="G51" s="23"/>
      <c r="H51" s="19"/>
    </row>
    <row r="52" spans="1:8" x14ac:dyDescent="0.3">
      <c r="A52" s="33" t="s">
        <v>29</v>
      </c>
      <c r="B52" s="34">
        <f>SUM(B48:B51)</f>
        <v>125750</v>
      </c>
      <c r="C52" s="35"/>
      <c r="D52" s="34">
        <f>SUM(D48:D51)</f>
        <v>87168</v>
      </c>
      <c r="E52" s="34">
        <f>SUM(E48:E51)</f>
        <v>76700</v>
      </c>
      <c r="F52" s="34">
        <f>SUM(F48:F51)</f>
        <v>10468</v>
      </c>
      <c r="G52" s="23"/>
    </row>
    <row r="53" spans="1:8" x14ac:dyDescent="0.3">
      <c r="A53" s="36"/>
    </row>
    <row r="54" spans="1:8" x14ac:dyDescent="0.3">
      <c r="A54" s="37" t="s">
        <v>39</v>
      </c>
    </row>
    <row r="55" spans="1:8" x14ac:dyDescent="0.3">
      <c r="A55" s="3"/>
      <c r="B55" s="24"/>
      <c r="C55" s="24" t="s">
        <v>22</v>
      </c>
      <c r="D55" s="24" t="s">
        <v>25</v>
      </c>
      <c r="E55" s="24" t="s">
        <v>25</v>
      </c>
    </row>
    <row r="56" spans="1:8" x14ac:dyDescent="0.3">
      <c r="A56" s="3" t="s">
        <v>1</v>
      </c>
      <c r="B56" s="24" t="s">
        <v>28</v>
      </c>
      <c r="C56" s="24" t="s">
        <v>40</v>
      </c>
      <c r="D56" s="24" t="s">
        <v>41</v>
      </c>
      <c r="E56" s="25" t="s">
        <v>29</v>
      </c>
    </row>
    <row r="57" spans="1:8" x14ac:dyDescent="0.3">
      <c r="A57" s="5" t="s">
        <v>3</v>
      </c>
      <c r="B57" s="26" t="s">
        <v>32</v>
      </c>
      <c r="C57" s="26" t="s">
        <v>42</v>
      </c>
      <c r="D57" s="26" t="s">
        <v>32</v>
      </c>
      <c r="E57" s="26" t="s">
        <v>33</v>
      </c>
    </row>
    <row r="58" spans="1:8" x14ac:dyDescent="0.3">
      <c r="A58" s="28"/>
      <c r="B58" s="29" t="s">
        <v>34</v>
      </c>
      <c r="C58" s="29" t="s">
        <v>35</v>
      </c>
      <c r="D58" s="29" t="s">
        <v>36</v>
      </c>
      <c r="E58" s="29" t="s">
        <v>37</v>
      </c>
    </row>
    <row r="59" spans="1:8" x14ac:dyDescent="0.3">
      <c r="A59" s="3" t="s">
        <v>6</v>
      </c>
      <c r="B59" s="30">
        <f>E48</f>
        <v>17000</v>
      </c>
      <c r="C59" s="31">
        <v>1</v>
      </c>
      <c r="D59" s="30">
        <f>B59*C59</f>
        <v>17000</v>
      </c>
      <c r="E59" s="30">
        <f>D59-B59</f>
        <v>0</v>
      </c>
    </row>
    <row r="60" spans="1:8" x14ac:dyDescent="0.3">
      <c r="A60" s="3" t="s">
        <v>7</v>
      </c>
      <c r="B60" s="30">
        <f>E49</f>
        <v>20475</v>
      </c>
      <c r="C60" s="31">
        <v>1</v>
      </c>
      <c r="D60" s="30">
        <f>B60*C60</f>
        <v>20475</v>
      </c>
      <c r="E60" s="30">
        <f t="shared" ref="E60:E62" si="6">D60-B60</f>
        <v>0</v>
      </c>
    </row>
    <row r="61" spans="1:8" x14ac:dyDescent="0.3">
      <c r="A61" s="3" t="s">
        <v>8</v>
      </c>
      <c r="B61" s="30">
        <f>E50</f>
        <v>21750</v>
      </c>
      <c r="C61" s="31">
        <v>1.133</v>
      </c>
      <c r="D61" s="30">
        <f t="shared" ref="D61:D62" si="7">B61*C61</f>
        <v>24642.75</v>
      </c>
      <c r="E61" s="30">
        <f t="shared" si="6"/>
        <v>2892.75</v>
      </c>
    </row>
    <row r="62" spans="1:8" x14ac:dyDescent="0.3">
      <c r="A62" s="3" t="s">
        <v>9</v>
      </c>
      <c r="B62" s="30">
        <f>E51</f>
        <v>17475</v>
      </c>
      <c r="C62" s="31">
        <v>1.7</v>
      </c>
      <c r="D62" s="30">
        <f t="shared" si="7"/>
        <v>29707.5</v>
      </c>
      <c r="E62" s="30">
        <f t="shared" si="6"/>
        <v>12232.5</v>
      </c>
    </row>
    <row r="63" spans="1:8" x14ac:dyDescent="0.3">
      <c r="A63" s="33" t="s">
        <v>29</v>
      </c>
      <c r="B63" s="34">
        <f>SUM(B59:B62)</f>
        <v>76700</v>
      </c>
      <c r="C63" s="35"/>
      <c r="D63" s="34">
        <f>SUM(D59:D62)</f>
        <v>91825.25</v>
      </c>
      <c r="E63" s="34">
        <f>SUM(E59:E62)</f>
        <v>15125.25</v>
      </c>
    </row>
    <row r="64" spans="1:8" x14ac:dyDescent="0.3">
      <c r="A64" s="10"/>
      <c r="B64" s="14"/>
      <c r="C64" s="38"/>
      <c r="D64" s="14"/>
      <c r="E64" s="14"/>
    </row>
    <row r="65" spans="1:5" x14ac:dyDescent="0.3">
      <c r="A65" s="37" t="s">
        <v>43</v>
      </c>
    </row>
    <row r="66" spans="1:5" x14ac:dyDescent="0.3">
      <c r="A66" s="3"/>
      <c r="B66" s="24"/>
      <c r="C66" s="24" t="s">
        <v>22</v>
      </c>
      <c r="D66" s="24"/>
      <c r="E66" s="24" t="s">
        <v>25</v>
      </c>
    </row>
    <row r="67" spans="1:5" x14ac:dyDescent="0.3">
      <c r="A67" s="3" t="s">
        <v>1</v>
      </c>
      <c r="B67" s="24" t="s">
        <v>27</v>
      </c>
      <c r="C67" s="25" t="s">
        <v>40</v>
      </c>
      <c r="D67" s="25" t="s">
        <v>44</v>
      </c>
      <c r="E67" s="24" t="s">
        <v>29</v>
      </c>
    </row>
    <row r="68" spans="1:5" x14ac:dyDescent="0.3">
      <c r="A68" s="5" t="s">
        <v>3</v>
      </c>
      <c r="B68" s="26" t="s">
        <v>32</v>
      </c>
      <c r="C68" s="26" t="s">
        <v>42</v>
      </c>
      <c r="D68" s="27" t="s">
        <v>45</v>
      </c>
      <c r="E68" s="26" t="s">
        <v>33</v>
      </c>
    </row>
    <row r="69" spans="1:5" x14ac:dyDescent="0.3">
      <c r="A69" s="28"/>
      <c r="B69" s="29" t="s">
        <v>34</v>
      </c>
      <c r="C69" s="29" t="s">
        <v>35</v>
      </c>
      <c r="D69" s="29" t="s">
        <v>46</v>
      </c>
      <c r="E69" s="29" t="s">
        <v>47</v>
      </c>
    </row>
    <row r="70" spans="1:5" x14ac:dyDescent="0.3">
      <c r="A70" s="3" t="s">
        <v>6</v>
      </c>
      <c r="B70" s="30">
        <f>D48</f>
        <v>17000</v>
      </c>
      <c r="C70" s="31">
        <f>C59</f>
        <v>1</v>
      </c>
      <c r="D70" s="39">
        <f>1-1/(C70)</f>
        <v>0</v>
      </c>
      <c r="E70" s="30">
        <f>B70*D70</f>
        <v>0</v>
      </c>
    </row>
    <row r="71" spans="1:5" x14ac:dyDescent="0.3">
      <c r="A71" s="3" t="s">
        <v>7</v>
      </c>
      <c r="B71" s="30">
        <f>D49</f>
        <v>20468</v>
      </c>
      <c r="C71" s="31">
        <f>C60</f>
        <v>1</v>
      </c>
      <c r="D71" s="39">
        <f t="shared" ref="D71:D73" si="8">1-1/(C71)</f>
        <v>0</v>
      </c>
      <c r="E71" s="30">
        <f t="shared" ref="E71:E74" si="9">B71*D71</f>
        <v>0</v>
      </c>
    </row>
    <row r="72" spans="1:5" x14ac:dyDescent="0.3">
      <c r="A72" s="3" t="s">
        <v>8</v>
      </c>
      <c r="B72" s="30">
        <f>D50</f>
        <v>23100</v>
      </c>
      <c r="C72" s="31">
        <f>C61</f>
        <v>1.133</v>
      </c>
      <c r="D72" s="39">
        <f t="shared" si="8"/>
        <v>0.11738746690203006</v>
      </c>
      <c r="E72" s="30">
        <f t="shared" si="9"/>
        <v>2711.6504854368945</v>
      </c>
    </row>
    <row r="73" spans="1:5" x14ac:dyDescent="0.3">
      <c r="A73" s="3" t="s">
        <v>9</v>
      </c>
      <c r="B73" s="30">
        <f>D51</f>
        <v>26600</v>
      </c>
      <c r="C73" s="31">
        <f>C62</f>
        <v>1.7</v>
      </c>
      <c r="D73" s="39">
        <f t="shared" si="8"/>
        <v>0.41176470588235292</v>
      </c>
      <c r="E73" s="30">
        <f t="shared" si="9"/>
        <v>10952.941176470587</v>
      </c>
    </row>
    <row r="74" spans="1:5" x14ac:dyDescent="0.3">
      <c r="A74" s="33" t="s">
        <v>29</v>
      </c>
      <c r="B74" s="34">
        <f>SUM(B70:B73)</f>
        <v>87168</v>
      </c>
      <c r="C74" s="34"/>
      <c r="D74" s="34"/>
      <c r="E74" s="30">
        <f t="shared" si="9"/>
        <v>0</v>
      </c>
    </row>
  </sheetData>
  <mergeCells count="9">
    <mergeCell ref="A31:E31"/>
    <mergeCell ref="B32:E32"/>
    <mergeCell ref="A43:E43"/>
    <mergeCell ref="A2:E2"/>
    <mergeCell ref="B3:E3"/>
    <mergeCell ref="A15:E15"/>
    <mergeCell ref="B16:E16"/>
    <mergeCell ref="A23:E23"/>
    <mergeCell ref="B24:E24"/>
  </mergeCells>
  <pageMargins left="0.45" right="0.45" top="0.5" bottom="0.25" header="0.3" footer="0.3"/>
  <pageSetup scale="67" orientation="portrait" r:id="rId1"/>
  <headerFooter>
    <oddFooter>&amp;R&amp;F; 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Q_CombRatio</vt:lpstr>
      <vt:lpstr>Q_table</vt:lpstr>
      <vt:lpstr>Q3.9</vt:lpstr>
      <vt:lpstr>Q3.9!Print_Titles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</dc:creator>
  <cp:lastModifiedBy>Kenny Brown</cp:lastModifiedBy>
  <dcterms:created xsi:type="dcterms:W3CDTF">2015-05-10T17:02:33Z</dcterms:created>
  <dcterms:modified xsi:type="dcterms:W3CDTF">2017-05-11T23:26:18Z</dcterms:modified>
</cp:coreProperties>
</file>