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ohei/Desktop/Shohei/Fresnel/Formation/Data/"/>
    </mc:Choice>
  </mc:AlternateContent>
  <xr:revisionPtr revIDLastSave="0" documentId="13_ncr:1_{1898D72F-D11A-284C-B9ED-B4720E14EE72}" xr6:coauthVersionLast="36" xr6:coauthVersionMax="36" xr10:uidLastSave="{00000000-0000-0000-0000-000000000000}"/>
  <bookViews>
    <workbookView xWindow="-10000" yWindow="-28800" windowWidth="51200" windowHeight="28800" activeTab="1" xr2:uid="{00000000-000D-0000-FFFF-FFFF00000000}"/>
  </bookViews>
  <sheets>
    <sheet name="2018-10-02" sheetId="1" r:id="rId1"/>
    <sheet name="2018-10-25" sheetId="3" r:id="rId2"/>
  </sheets>
  <definedNames>
    <definedName name="_xlnm._FilterDatabase" localSheetId="0" hidden="1">'2018-10-02'!$A$1:$W$795</definedName>
  </definedNames>
  <calcPr calcId="162913"/>
</workbook>
</file>

<file path=xl/calcChain.xml><?xml version="1.0" encoding="utf-8"?>
<calcChain xmlns="http://schemas.openxmlformats.org/spreadsheetml/2006/main">
  <c r="W109" i="3" l="1"/>
  <c r="W110" i="3"/>
  <c r="W111" i="3"/>
  <c r="W112" i="3"/>
  <c r="W113" i="3"/>
  <c r="W114" i="3"/>
  <c r="W115" i="3"/>
  <c r="W116" i="3"/>
  <c r="T116" i="3" s="1"/>
  <c r="W117" i="3"/>
  <c r="W118" i="3"/>
  <c r="W119" i="3"/>
  <c r="W120" i="3"/>
  <c r="T120" i="3" s="1"/>
  <c r="W121" i="3"/>
  <c r="W122" i="3"/>
  <c r="W123" i="3"/>
  <c r="W124" i="3"/>
  <c r="T124" i="3" s="1"/>
  <c r="W125" i="3"/>
  <c r="W126" i="3"/>
  <c r="W127" i="3"/>
  <c r="W128" i="3"/>
  <c r="T128" i="3" s="1"/>
  <c r="W129" i="3"/>
  <c r="W130" i="3"/>
  <c r="W131" i="3"/>
  <c r="W132" i="3"/>
  <c r="T132" i="3" s="1"/>
  <c r="W133" i="3"/>
  <c r="W134" i="3"/>
  <c r="W135" i="3"/>
  <c r="W136" i="3"/>
  <c r="T136" i="3" s="1"/>
  <c r="W137" i="3"/>
  <c r="W138" i="3"/>
  <c r="W139" i="3"/>
  <c r="W140" i="3"/>
  <c r="T140" i="3" s="1"/>
  <c r="W141" i="3"/>
  <c r="W142" i="3"/>
  <c r="W143" i="3"/>
  <c r="W144" i="3"/>
  <c r="T144" i="3" s="1"/>
  <c r="W145" i="3"/>
  <c r="W146" i="3"/>
  <c r="W147" i="3"/>
  <c r="W148" i="3"/>
  <c r="T148" i="3" s="1"/>
  <c r="W149" i="3"/>
  <c r="W150" i="3"/>
  <c r="W151" i="3"/>
  <c r="W152" i="3"/>
  <c r="T152" i="3" s="1"/>
  <c r="W153" i="3"/>
  <c r="W154" i="3"/>
  <c r="W155" i="3"/>
  <c r="W156" i="3"/>
  <c r="T156" i="3" s="1"/>
  <c r="W157" i="3"/>
  <c r="W158" i="3"/>
  <c r="W159" i="3"/>
  <c r="W160" i="3"/>
  <c r="T160" i="3" s="1"/>
  <c r="W161" i="3"/>
  <c r="W162" i="3"/>
  <c r="W163" i="3"/>
  <c r="W164" i="3"/>
  <c r="T164" i="3" s="1"/>
  <c r="W165" i="3"/>
  <c r="W166" i="3"/>
  <c r="W167" i="3"/>
  <c r="W168" i="3"/>
  <c r="T168" i="3" s="1"/>
  <c r="W169" i="3"/>
  <c r="W170" i="3"/>
  <c r="W171" i="3"/>
  <c r="W172" i="3"/>
  <c r="T172" i="3" s="1"/>
  <c r="W173" i="3"/>
  <c r="W174" i="3"/>
  <c r="W175" i="3"/>
  <c r="W176" i="3"/>
  <c r="W177" i="3"/>
  <c r="W178" i="3"/>
  <c r="W179" i="3"/>
  <c r="W180" i="3"/>
  <c r="T180" i="3" s="1"/>
  <c r="W181" i="3"/>
  <c r="W182" i="3"/>
  <c r="W183" i="3"/>
  <c r="W184" i="3"/>
  <c r="T184" i="3" s="1"/>
  <c r="W185" i="3"/>
  <c r="W186" i="3"/>
  <c r="W187" i="3"/>
  <c r="W188" i="3"/>
  <c r="T188" i="3" s="1"/>
  <c r="W189" i="3"/>
  <c r="W190" i="3"/>
  <c r="W191" i="3"/>
  <c r="W192" i="3"/>
  <c r="T192" i="3" s="1"/>
  <c r="W193" i="3"/>
  <c r="W194" i="3"/>
  <c r="W195" i="3"/>
  <c r="W196" i="3"/>
  <c r="T196" i="3" s="1"/>
  <c r="W197" i="3"/>
  <c r="W198" i="3"/>
  <c r="W199" i="3"/>
  <c r="W200" i="3"/>
  <c r="T200" i="3" s="1"/>
  <c r="W201" i="3"/>
  <c r="W202" i="3"/>
  <c r="W203" i="3"/>
  <c r="W204" i="3"/>
  <c r="T204" i="3" s="1"/>
  <c r="W205" i="3"/>
  <c r="W206" i="3"/>
  <c r="W207" i="3"/>
  <c r="W208" i="3"/>
  <c r="T208" i="3" s="1"/>
  <c r="W209" i="3"/>
  <c r="W210" i="3"/>
  <c r="W211" i="3"/>
  <c r="W212" i="3"/>
  <c r="T212" i="3" s="1"/>
  <c r="W213" i="3"/>
  <c r="W214" i="3"/>
  <c r="W215" i="3"/>
  <c r="W216" i="3"/>
  <c r="T216" i="3" s="1"/>
  <c r="W217" i="3"/>
  <c r="W218" i="3"/>
  <c r="W219" i="3"/>
  <c r="W220" i="3"/>
  <c r="T220" i="3" s="1"/>
  <c r="W221" i="3"/>
  <c r="W222" i="3"/>
  <c r="W223" i="3"/>
  <c r="W224" i="3"/>
  <c r="T224" i="3" s="1"/>
  <c r="W225" i="3"/>
  <c r="W226" i="3"/>
  <c r="W227" i="3"/>
  <c r="W228" i="3"/>
  <c r="T228" i="3" s="1"/>
  <c r="W229" i="3"/>
  <c r="W230" i="3"/>
  <c r="W231" i="3"/>
  <c r="W232" i="3"/>
  <c r="T232" i="3" s="1"/>
  <c r="W233" i="3"/>
  <c r="W234" i="3"/>
  <c r="W235" i="3"/>
  <c r="W236" i="3"/>
  <c r="T236" i="3" s="1"/>
  <c r="W237" i="3"/>
  <c r="W238" i="3"/>
  <c r="W239" i="3"/>
  <c r="W240" i="3"/>
  <c r="T240" i="3" s="1"/>
  <c r="W241" i="3"/>
  <c r="W242" i="3"/>
  <c r="W243" i="3"/>
  <c r="W244" i="3"/>
  <c r="T244" i="3" s="1"/>
  <c r="W245" i="3"/>
  <c r="W246" i="3"/>
  <c r="W247" i="3"/>
  <c r="W248" i="3"/>
  <c r="T248" i="3" s="1"/>
  <c r="W249" i="3"/>
  <c r="W250" i="3"/>
  <c r="W251" i="3"/>
  <c r="W252" i="3"/>
  <c r="T252" i="3" s="1"/>
  <c r="W253" i="3"/>
  <c r="W254" i="3"/>
  <c r="W255" i="3"/>
  <c r="W256" i="3"/>
  <c r="T256" i="3" s="1"/>
  <c r="W257" i="3"/>
  <c r="W258" i="3"/>
  <c r="W259" i="3"/>
  <c r="W260" i="3"/>
  <c r="T260" i="3" s="1"/>
  <c r="W261" i="3"/>
  <c r="W262" i="3"/>
  <c r="W263" i="3"/>
  <c r="W264" i="3"/>
  <c r="T264" i="3" s="1"/>
  <c r="W265" i="3"/>
  <c r="W266" i="3"/>
  <c r="W267" i="3"/>
  <c r="W268" i="3"/>
  <c r="T268" i="3" s="1"/>
  <c r="W269" i="3"/>
  <c r="W270" i="3"/>
  <c r="W271" i="3"/>
  <c r="W272" i="3"/>
  <c r="T272" i="3" s="1"/>
  <c r="W273" i="3"/>
  <c r="W274" i="3"/>
  <c r="W275" i="3"/>
  <c r="W276" i="3"/>
  <c r="T276" i="3" s="1"/>
  <c r="W277" i="3"/>
  <c r="W278" i="3"/>
  <c r="W279" i="3"/>
  <c r="W280" i="3"/>
  <c r="T280" i="3" s="1"/>
  <c r="W281" i="3"/>
  <c r="W282" i="3"/>
  <c r="W283" i="3"/>
  <c r="W284" i="3"/>
  <c r="T284" i="3" s="1"/>
  <c r="W285" i="3"/>
  <c r="W286" i="3"/>
  <c r="W287" i="3"/>
  <c r="W288" i="3"/>
  <c r="T288" i="3" s="1"/>
  <c r="W289" i="3"/>
  <c r="W290" i="3"/>
  <c r="W291" i="3"/>
  <c r="W292" i="3"/>
  <c r="T292" i="3" s="1"/>
  <c r="W293" i="3"/>
  <c r="W294" i="3"/>
  <c r="W295" i="3"/>
  <c r="W296" i="3"/>
  <c r="T296" i="3" s="1"/>
  <c r="W297" i="3"/>
  <c r="W298" i="3"/>
  <c r="W299" i="3"/>
  <c r="W300" i="3"/>
  <c r="T300" i="3" s="1"/>
  <c r="W301" i="3"/>
  <c r="W302" i="3"/>
  <c r="W303" i="3"/>
  <c r="W304" i="3"/>
  <c r="W305" i="3"/>
  <c r="W306" i="3"/>
  <c r="W307" i="3"/>
  <c r="W308" i="3"/>
  <c r="T308" i="3" s="1"/>
  <c r="W309" i="3"/>
  <c r="W310" i="3"/>
  <c r="W311" i="3"/>
  <c r="W312" i="3"/>
  <c r="T312" i="3" s="1"/>
  <c r="W313" i="3"/>
  <c r="W314" i="3"/>
  <c r="W315" i="3"/>
  <c r="W316" i="3"/>
  <c r="T316" i="3" s="1"/>
  <c r="W317" i="3"/>
  <c r="W318" i="3"/>
  <c r="W319" i="3"/>
  <c r="W320" i="3"/>
  <c r="T320" i="3" s="1"/>
  <c r="W321" i="3"/>
  <c r="W322" i="3"/>
  <c r="W323" i="3"/>
  <c r="W324" i="3"/>
  <c r="T324" i="3" s="1"/>
  <c r="W325" i="3"/>
  <c r="W326" i="3"/>
  <c r="W327" i="3"/>
  <c r="W328" i="3"/>
  <c r="T328" i="3" s="1"/>
  <c r="W329" i="3"/>
  <c r="W330" i="3"/>
  <c r="W331" i="3"/>
  <c r="W332" i="3"/>
  <c r="T332" i="3" s="1"/>
  <c r="W333" i="3"/>
  <c r="W334" i="3"/>
  <c r="W335" i="3"/>
  <c r="W336" i="3"/>
  <c r="W337" i="3"/>
  <c r="W338" i="3"/>
  <c r="W339" i="3"/>
  <c r="W340" i="3"/>
  <c r="T340" i="3" s="1"/>
  <c r="W341" i="3"/>
  <c r="W342" i="3"/>
  <c r="W343" i="3"/>
  <c r="W344" i="3"/>
  <c r="T344" i="3" s="1"/>
  <c r="W345" i="3"/>
  <c r="W346" i="3"/>
  <c r="W347" i="3"/>
  <c r="W348" i="3"/>
  <c r="T348" i="3" s="1"/>
  <c r="W349" i="3"/>
  <c r="W350" i="3"/>
  <c r="W351" i="3"/>
  <c r="W352" i="3"/>
  <c r="W353" i="3"/>
  <c r="W354" i="3"/>
  <c r="W355" i="3"/>
  <c r="W356" i="3"/>
  <c r="T356" i="3" s="1"/>
  <c r="W357" i="3"/>
  <c r="W358" i="3"/>
  <c r="W359" i="3"/>
  <c r="W360" i="3"/>
  <c r="T360" i="3" s="1"/>
  <c r="W361" i="3"/>
  <c r="W362" i="3"/>
  <c r="W363" i="3"/>
  <c r="W364" i="3"/>
  <c r="T364" i="3" s="1"/>
  <c r="W365" i="3"/>
  <c r="W366" i="3"/>
  <c r="W367" i="3"/>
  <c r="W368" i="3"/>
  <c r="T368" i="3" s="1"/>
  <c r="W369" i="3"/>
  <c r="W370" i="3"/>
  <c r="W371" i="3"/>
  <c r="W372" i="3"/>
  <c r="T372" i="3" s="1"/>
  <c r="W373" i="3"/>
  <c r="W374" i="3"/>
  <c r="W375" i="3"/>
  <c r="W376" i="3"/>
  <c r="T376" i="3" s="1"/>
  <c r="W377" i="3"/>
  <c r="W378" i="3"/>
  <c r="W379" i="3"/>
  <c r="W380" i="3"/>
  <c r="T380" i="3" s="1"/>
  <c r="W381" i="3"/>
  <c r="W382" i="3"/>
  <c r="W383" i="3"/>
  <c r="W384" i="3"/>
  <c r="T384" i="3" s="1"/>
  <c r="W385" i="3"/>
  <c r="W386" i="3"/>
  <c r="W387" i="3"/>
  <c r="W388" i="3"/>
  <c r="T388" i="3" s="1"/>
  <c r="W389" i="3"/>
  <c r="W390" i="3"/>
  <c r="W391" i="3"/>
  <c r="W392" i="3"/>
  <c r="W393" i="3"/>
  <c r="W394" i="3"/>
  <c r="W395" i="3"/>
  <c r="W396" i="3"/>
  <c r="T396" i="3" s="1"/>
  <c r="W397" i="3"/>
  <c r="W398" i="3"/>
  <c r="W399" i="3"/>
  <c r="W400" i="3"/>
  <c r="T400" i="3" s="1"/>
  <c r="W401" i="3"/>
  <c r="W402" i="3"/>
  <c r="W403" i="3"/>
  <c r="W404" i="3"/>
  <c r="T404" i="3" s="1"/>
  <c r="W405" i="3"/>
  <c r="W406" i="3"/>
  <c r="W407" i="3"/>
  <c r="W408" i="3"/>
  <c r="T408" i="3" s="1"/>
  <c r="W409" i="3"/>
  <c r="W410" i="3"/>
  <c r="W411" i="3"/>
  <c r="W412" i="3"/>
  <c r="T412" i="3" s="1"/>
  <c r="W413" i="3"/>
  <c r="W414" i="3"/>
  <c r="W415" i="3"/>
  <c r="W416" i="3"/>
  <c r="T416" i="3" s="1"/>
  <c r="W417" i="3"/>
  <c r="W418" i="3"/>
  <c r="W419" i="3"/>
  <c r="W420" i="3"/>
  <c r="T420" i="3" s="1"/>
  <c r="W421" i="3"/>
  <c r="W422" i="3"/>
  <c r="W423" i="3"/>
  <c r="W424" i="3"/>
  <c r="T424" i="3" s="1"/>
  <c r="W425" i="3"/>
  <c r="W426" i="3"/>
  <c r="W427" i="3"/>
  <c r="W428" i="3"/>
  <c r="T428" i="3" s="1"/>
  <c r="W429" i="3"/>
  <c r="W430" i="3"/>
  <c r="W431" i="3"/>
  <c r="W432" i="3"/>
  <c r="T432" i="3" s="1"/>
  <c r="W433" i="3"/>
  <c r="W434" i="3"/>
  <c r="W435" i="3"/>
  <c r="W436" i="3"/>
  <c r="T436" i="3" s="1"/>
  <c r="W437" i="3"/>
  <c r="W438" i="3"/>
  <c r="W439" i="3"/>
  <c r="W440" i="3"/>
  <c r="W441" i="3"/>
  <c r="W442" i="3"/>
  <c r="W443" i="3"/>
  <c r="W444" i="3"/>
  <c r="T444" i="3" s="1"/>
  <c r="W445" i="3"/>
  <c r="W446" i="3"/>
  <c r="W447" i="3"/>
  <c r="W448" i="3"/>
  <c r="T448" i="3" s="1"/>
  <c r="W449" i="3"/>
  <c r="W450" i="3"/>
  <c r="W451" i="3"/>
  <c r="W452" i="3"/>
  <c r="T452" i="3" s="1"/>
  <c r="W453" i="3"/>
  <c r="W454" i="3"/>
  <c r="W455" i="3"/>
  <c r="W456" i="3"/>
  <c r="W457" i="3"/>
  <c r="W458" i="3"/>
  <c r="W459" i="3"/>
  <c r="W460" i="3"/>
  <c r="T460" i="3" s="1"/>
  <c r="W461" i="3"/>
  <c r="W462" i="3"/>
  <c r="W463" i="3"/>
  <c r="W464" i="3"/>
  <c r="T464" i="3" s="1"/>
  <c r="W465" i="3"/>
  <c r="W466" i="3"/>
  <c r="W467" i="3"/>
  <c r="W468" i="3"/>
  <c r="T468" i="3" s="1"/>
  <c r="W469" i="3"/>
  <c r="W470" i="3"/>
  <c r="W471" i="3"/>
  <c r="W472" i="3"/>
  <c r="T472" i="3" s="1"/>
  <c r="W473" i="3"/>
  <c r="W474" i="3"/>
  <c r="W475" i="3"/>
  <c r="W476" i="3"/>
  <c r="T476" i="3" s="1"/>
  <c r="W477" i="3"/>
  <c r="W478" i="3"/>
  <c r="W479" i="3"/>
  <c r="W480" i="3"/>
  <c r="T480" i="3" s="1"/>
  <c r="W481" i="3"/>
  <c r="W482" i="3"/>
  <c r="W483" i="3"/>
  <c r="W484" i="3"/>
  <c r="T484" i="3" s="1"/>
  <c r="W485" i="3"/>
  <c r="W486" i="3"/>
  <c r="W487" i="3"/>
  <c r="W488" i="3"/>
  <c r="T488" i="3" s="1"/>
  <c r="W489" i="3"/>
  <c r="W490" i="3"/>
  <c r="W491" i="3"/>
  <c r="W492" i="3"/>
  <c r="T492" i="3" s="1"/>
  <c r="W493" i="3"/>
  <c r="W494" i="3"/>
  <c r="W495" i="3"/>
  <c r="W496" i="3"/>
  <c r="T496" i="3" s="1"/>
  <c r="W497" i="3"/>
  <c r="W498" i="3"/>
  <c r="W499" i="3"/>
  <c r="W500" i="3"/>
  <c r="T500" i="3" s="1"/>
  <c r="W501" i="3"/>
  <c r="W502" i="3"/>
  <c r="W503" i="3"/>
  <c r="W504" i="3"/>
  <c r="W505" i="3"/>
  <c r="W506" i="3"/>
  <c r="W507" i="3"/>
  <c r="W508" i="3"/>
  <c r="T508" i="3" s="1"/>
  <c r="W509" i="3"/>
  <c r="W510" i="3"/>
  <c r="W511" i="3"/>
  <c r="W512" i="3"/>
  <c r="T512" i="3" s="1"/>
  <c r="W513" i="3"/>
  <c r="W514" i="3"/>
  <c r="W515" i="3"/>
  <c r="W516" i="3"/>
  <c r="T516" i="3" s="1"/>
  <c r="W517" i="3"/>
  <c r="W518" i="3"/>
  <c r="W519" i="3"/>
  <c r="W520" i="3"/>
  <c r="T520" i="3" s="1"/>
  <c r="W521" i="3"/>
  <c r="W522" i="3"/>
  <c r="W523" i="3"/>
  <c r="W524" i="3"/>
  <c r="T524" i="3" s="1"/>
  <c r="W525" i="3"/>
  <c r="W526" i="3"/>
  <c r="W527" i="3"/>
  <c r="W528" i="3"/>
  <c r="T528" i="3" s="1"/>
  <c r="W529" i="3"/>
  <c r="W530" i="3"/>
  <c r="W531" i="3"/>
  <c r="W532" i="3"/>
  <c r="T532" i="3" s="1"/>
  <c r="W533" i="3"/>
  <c r="W534" i="3"/>
  <c r="W535" i="3"/>
  <c r="W536" i="3"/>
  <c r="W537" i="3"/>
  <c r="W538" i="3"/>
  <c r="W539" i="3"/>
  <c r="W540" i="3"/>
  <c r="T540" i="3" s="1"/>
  <c r="W541" i="3"/>
  <c r="W542" i="3"/>
  <c r="W543" i="3"/>
  <c r="W544" i="3"/>
  <c r="T544" i="3" s="1"/>
  <c r="W545" i="3"/>
  <c r="W546" i="3"/>
  <c r="W547" i="3"/>
  <c r="W548" i="3"/>
  <c r="T548" i="3" s="1"/>
  <c r="W549" i="3"/>
  <c r="W550" i="3"/>
  <c r="W551" i="3"/>
  <c r="W552" i="3"/>
  <c r="T552" i="3" s="1"/>
  <c r="W553" i="3"/>
  <c r="W554" i="3"/>
  <c r="W555" i="3"/>
  <c r="W556" i="3"/>
  <c r="T556" i="3" s="1"/>
  <c r="W557" i="3"/>
  <c r="W558" i="3"/>
  <c r="W559" i="3"/>
  <c r="W560" i="3"/>
  <c r="T560" i="3" s="1"/>
  <c r="W561" i="3"/>
  <c r="W562" i="3"/>
  <c r="W563" i="3"/>
  <c r="W564" i="3"/>
  <c r="T564" i="3" s="1"/>
  <c r="W565" i="3"/>
  <c r="W566" i="3"/>
  <c r="W567" i="3"/>
  <c r="W568" i="3"/>
  <c r="W569" i="3"/>
  <c r="W570" i="3"/>
  <c r="W571" i="3"/>
  <c r="W572" i="3"/>
  <c r="T572" i="3" s="1"/>
  <c r="W573" i="3"/>
  <c r="W574" i="3"/>
  <c r="W575" i="3"/>
  <c r="W576" i="3"/>
  <c r="T576" i="3" s="1"/>
  <c r="W577" i="3"/>
  <c r="W578" i="3"/>
  <c r="W579" i="3"/>
  <c r="W580" i="3"/>
  <c r="T580" i="3" s="1"/>
  <c r="W581" i="3"/>
  <c r="W582" i="3"/>
  <c r="W583" i="3"/>
  <c r="W584" i="3"/>
  <c r="T584" i="3" s="1"/>
  <c r="W585" i="3"/>
  <c r="W586" i="3"/>
  <c r="W587" i="3"/>
  <c r="W588" i="3"/>
  <c r="T588" i="3" s="1"/>
  <c r="W589" i="3"/>
  <c r="W590" i="3"/>
  <c r="W591" i="3"/>
  <c r="W592" i="3"/>
  <c r="T592" i="3" s="1"/>
  <c r="W593" i="3"/>
  <c r="W594" i="3"/>
  <c r="W595" i="3"/>
  <c r="W596" i="3"/>
  <c r="T596" i="3" s="1"/>
  <c r="W597" i="3"/>
  <c r="W598" i="3"/>
  <c r="W599" i="3"/>
  <c r="W600" i="3"/>
  <c r="W601" i="3"/>
  <c r="W602" i="3"/>
  <c r="W603" i="3"/>
  <c r="W604" i="3"/>
  <c r="T604" i="3" s="1"/>
  <c r="W605" i="3"/>
  <c r="W606" i="3"/>
  <c r="W607" i="3"/>
  <c r="W608" i="3"/>
  <c r="T608" i="3" s="1"/>
  <c r="W609" i="3"/>
  <c r="W610" i="3"/>
  <c r="W611" i="3"/>
  <c r="W612" i="3"/>
  <c r="T612" i="3" s="1"/>
  <c r="W613" i="3"/>
  <c r="W614" i="3"/>
  <c r="W615" i="3"/>
  <c r="W616" i="3"/>
  <c r="T616" i="3" s="1"/>
  <c r="W617" i="3"/>
  <c r="W618" i="3"/>
  <c r="W619" i="3"/>
  <c r="W620" i="3"/>
  <c r="T620" i="3" s="1"/>
  <c r="W621" i="3"/>
  <c r="W622" i="3"/>
  <c r="W623" i="3"/>
  <c r="W624" i="3"/>
  <c r="T624" i="3" s="1"/>
  <c r="W625" i="3"/>
  <c r="W626" i="3"/>
  <c r="W627" i="3"/>
  <c r="W628" i="3"/>
  <c r="T628" i="3" s="1"/>
  <c r="W629" i="3"/>
  <c r="W630" i="3"/>
  <c r="W631" i="3"/>
  <c r="W632" i="3"/>
  <c r="W633" i="3"/>
  <c r="W634" i="3"/>
  <c r="W635" i="3"/>
  <c r="W636" i="3"/>
  <c r="T636" i="3" s="1"/>
  <c r="W637" i="3"/>
  <c r="W638" i="3"/>
  <c r="W639" i="3"/>
  <c r="W640" i="3"/>
  <c r="T640" i="3" s="1"/>
  <c r="W641" i="3"/>
  <c r="W642" i="3"/>
  <c r="W643" i="3"/>
  <c r="W644" i="3"/>
  <c r="T644" i="3" s="1"/>
  <c r="W645" i="3"/>
  <c r="W646" i="3"/>
  <c r="W647" i="3"/>
  <c r="W648" i="3"/>
  <c r="T648" i="3" s="1"/>
  <c r="W649" i="3"/>
  <c r="W650" i="3"/>
  <c r="W651" i="3"/>
  <c r="W652" i="3"/>
  <c r="T652" i="3" s="1"/>
  <c r="W653" i="3"/>
  <c r="W654" i="3"/>
  <c r="W655" i="3"/>
  <c r="W656" i="3"/>
  <c r="T656" i="3" s="1"/>
  <c r="W657" i="3"/>
  <c r="W658" i="3"/>
  <c r="W659" i="3"/>
  <c r="W660" i="3"/>
  <c r="T660" i="3" s="1"/>
  <c r="W661" i="3"/>
  <c r="W662" i="3"/>
  <c r="W663" i="3"/>
  <c r="W664" i="3"/>
  <c r="T664" i="3" s="1"/>
  <c r="W665" i="3"/>
  <c r="W666" i="3"/>
  <c r="W667" i="3"/>
  <c r="W668" i="3"/>
  <c r="T668" i="3" s="1"/>
  <c r="W669" i="3"/>
  <c r="W670" i="3"/>
  <c r="W671" i="3"/>
  <c r="W672" i="3"/>
  <c r="T672" i="3" s="1"/>
  <c r="W673" i="3"/>
  <c r="W674" i="3"/>
  <c r="W675" i="3"/>
  <c r="W676" i="3"/>
  <c r="T676" i="3" s="1"/>
  <c r="W677" i="3"/>
  <c r="W678" i="3"/>
  <c r="W679" i="3"/>
  <c r="W680" i="3"/>
  <c r="T680" i="3" s="1"/>
  <c r="W681" i="3"/>
  <c r="W682" i="3"/>
  <c r="W683" i="3"/>
  <c r="W684" i="3"/>
  <c r="T684" i="3" s="1"/>
  <c r="W685" i="3"/>
  <c r="W686" i="3"/>
  <c r="W687" i="3"/>
  <c r="W688" i="3"/>
  <c r="T688" i="3" s="1"/>
  <c r="W689" i="3"/>
  <c r="W690" i="3"/>
  <c r="W691" i="3"/>
  <c r="W692" i="3"/>
  <c r="T692" i="3" s="1"/>
  <c r="W693" i="3"/>
  <c r="W694" i="3"/>
  <c r="W695" i="3"/>
  <c r="W696" i="3"/>
  <c r="T696" i="3" s="1"/>
  <c r="W697" i="3"/>
  <c r="W698" i="3"/>
  <c r="W699" i="3"/>
  <c r="W700" i="3"/>
  <c r="T700" i="3" s="1"/>
  <c r="W701" i="3"/>
  <c r="W702" i="3"/>
  <c r="W703" i="3"/>
  <c r="W704" i="3"/>
  <c r="T704" i="3" s="1"/>
  <c r="W705" i="3"/>
  <c r="W706" i="3"/>
  <c r="W707" i="3"/>
  <c r="W708" i="3"/>
  <c r="W709" i="3"/>
  <c r="W710" i="3"/>
  <c r="W711" i="3"/>
  <c r="W712" i="3"/>
  <c r="T712" i="3" s="1"/>
  <c r="W713" i="3"/>
  <c r="W714" i="3"/>
  <c r="W715" i="3"/>
  <c r="W716" i="3"/>
  <c r="T716" i="3" s="1"/>
  <c r="W717" i="3"/>
  <c r="W718" i="3"/>
  <c r="W719" i="3"/>
  <c r="W720" i="3"/>
  <c r="T720" i="3" s="1"/>
  <c r="W721" i="3"/>
  <c r="W722" i="3"/>
  <c r="W723" i="3"/>
  <c r="W724" i="3"/>
  <c r="T724" i="3" s="1"/>
  <c r="W725" i="3"/>
  <c r="W726" i="3"/>
  <c r="W727" i="3"/>
  <c r="W728" i="3"/>
  <c r="T728" i="3" s="1"/>
  <c r="W729" i="3"/>
  <c r="W730" i="3"/>
  <c r="W731" i="3"/>
  <c r="W732" i="3"/>
  <c r="T732" i="3" s="1"/>
  <c r="W733" i="3"/>
  <c r="W734" i="3"/>
  <c r="W735" i="3"/>
  <c r="W736" i="3"/>
  <c r="T736" i="3" s="1"/>
  <c r="W737" i="3"/>
  <c r="W738" i="3"/>
  <c r="W739" i="3"/>
  <c r="W740" i="3"/>
  <c r="T740" i="3" s="1"/>
  <c r="W741" i="3"/>
  <c r="W742" i="3"/>
  <c r="W743" i="3"/>
  <c r="W744" i="3"/>
  <c r="T744" i="3" s="1"/>
  <c r="W745" i="3"/>
  <c r="W746" i="3"/>
  <c r="W747" i="3"/>
  <c r="W748" i="3"/>
  <c r="T748" i="3" s="1"/>
  <c r="W749" i="3"/>
  <c r="W750" i="3"/>
  <c r="W751" i="3"/>
  <c r="W752" i="3"/>
  <c r="T752" i="3" s="1"/>
  <c r="W753" i="3"/>
  <c r="W754" i="3"/>
  <c r="W755" i="3"/>
  <c r="W756" i="3"/>
  <c r="T756" i="3" s="1"/>
  <c r="W757" i="3"/>
  <c r="W758" i="3"/>
  <c r="W759" i="3"/>
  <c r="W760" i="3"/>
  <c r="T760" i="3" s="1"/>
  <c r="W761" i="3"/>
  <c r="W762" i="3"/>
  <c r="W763" i="3"/>
  <c r="W764" i="3"/>
  <c r="T764" i="3" s="1"/>
  <c r="W765" i="3"/>
  <c r="W766" i="3"/>
  <c r="W767" i="3"/>
  <c r="W768" i="3"/>
  <c r="T768" i="3" s="1"/>
  <c r="W769" i="3"/>
  <c r="W770" i="3"/>
  <c r="W771" i="3"/>
  <c r="W772" i="3"/>
  <c r="T772" i="3" s="1"/>
  <c r="W773" i="3"/>
  <c r="W774" i="3"/>
  <c r="W775" i="3"/>
  <c r="W776" i="3"/>
  <c r="T776" i="3" s="1"/>
  <c r="W777" i="3"/>
  <c r="W778" i="3"/>
  <c r="W779" i="3"/>
  <c r="W780" i="3"/>
  <c r="T780" i="3" s="1"/>
  <c r="W781" i="3"/>
  <c r="W782" i="3"/>
  <c r="W783" i="3"/>
  <c r="W784" i="3"/>
  <c r="T784" i="3" s="1"/>
  <c r="W785" i="3"/>
  <c r="W786" i="3"/>
  <c r="W787" i="3"/>
  <c r="W788" i="3"/>
  <c r="T788" i="3" s="1"/>
  <c r="W789" i="3"/>
  <c r="W790" i="3"/>
  <c r="W791" i="3"/>
  <c r="W792" i="3"/>
  <c r="T792" i="3" s="1"/>
  <c r="W793" i="3"/>
  <c r="W794" i="3"/>
  <c r="W79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T665" i="3" s="1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T697" i="3" s="1"/>
  <c r="X698" i="3"/>
  <c r="X699" i="3"/>
  <c r="X700" i="3"/>
  <c r="X701" i="3"/>
  <c r="X702" i="3"/>
  <c r="X703" i="3"/>
  <c r="X704" i="3"/>
  <c r="X705" i="3"/>
  <c r="T705" i="3" s="1"/>
  <c r="X706" i="3"/>
  <c r="X707" i="3"/>
  <c r="X708" i="3"/>
  <c r="X709" i="3"/>
  <c r="X710" i="3"/>
  <c r="X711" i="3"/>
  <c r="X712" i="3"/>
  <c r="X713" i="3"/>
  <c r="T713" i="3" s="1"/>
  <c r="X714" i="3"/>
  <c r="X715" i="3"/>
  <c r="X716" i="3"/>
  <c r="X717" i="3"/>
  <c r="X718" i="3"/>
  <c r="X719" i="3"/>
  <c r="X720" i="3"/>
  <c r="X721" i="3"/>
  <c r="X722" i="3"/>
  <c r="X723" i="3"/>
  <c r="X724" i="3"/>
  <c r="X725" i="3"/>
  <c r="T725" i="3" s="1"/>
  <c r="X726" i="3"/>
  <c r="X727" i="3"/>
  <c r="X728" i="3"/>
  <c r="X729" i="3"/>
  <c r="T729" i="3" s="1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T745" i="3" s="1"/>
  <c r="X746" i="3"/>
  <c r="X747" i="3"/>
  <c r="X748" i="3"/>
  <c r="X749" i="3"/>
  <c r="X750" i="3"/>
  <c r="X751" i="3"/>
  <c r="X752" i="3"/>
  <c r="X753" i="3"/>
  <c r="X754" i="3"/>
  <c r="X755" i="3"/>
  <c r="X756" i="3"/>
  <c r="X757" i="3"/>
  <c r="T757" i="3" s="1"/>
  <c r="X758" i="3"/>
  <c r="X759" i="3"/>
  <c r="X760" i="3"/>
  <c r="X761" i="3"/>
  <c r="T761" i="3" s="1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T777" i="3" s="1"/>
  <c r="X778" i="3"/>
  <c r="X779" i="3"/>
  <c r="X780" i="3"/>
  <c r="X781" i="3"/>
  <c r="X782" i="3"/>
  <c r="X783" i="3"/>
  <c r="X784" i="3"/>
  <c r="X785" i="3"/>
  <c r="T785" i="3" s="1"/>
  <c r="X786" i="3"/>
  <c r="X787" i="3"/>
  <c r="X788" i="3"/>
  <c r="X789" i="3"/>
  <c r="X790" i="3"/>
  <c r="X791" i="3"/>
  <c r="X792" i="3"/>
  <c r="X793" i="3"/>
  <c r="T793" i="3" s="1"/>
  <c r="X794" i="3"/>
  <c r="X795" i="3"/>
  <c r="X3" i="3"/>
  <c r="X4" i="3"/>
  <c r="X5" i="3"/>
  <c r="X6" i="3"/>
  <c r="X7" i="3"/>
  <c r="X8" i="3"/>
  <c r="T8" i="3" s="1"/>
  <c r="X9" i="3"/>
  <c r="X10" i="3"/>
  <c r="X11" i="3"/>
  <c r="X12" i="3"/>
  <c r="T12" i="3" s="1"/>
  <c r="X13" i="3"/>
  <c r="X14" i="3"/>
  <c r="X15" i="3"/>
  <c r="X16" i="3"/>
  <c r="T16" i="3" s="1"/>
  <c r="X17" i="3"/>
  <c r="X18" i="3"/>
  <c r="X19" i="3"/>
  <c r="X20" i="3"/>
  <c r="X21" i="3"/>
  <c r="X22" i="3"/>
  <c r="X23" i="3"/>
  <c r="X24" i="3"/>
  <c r="T24" i="3" s="1"/>
  <c r="X25" i="3"/>
  <c r="X26" i="3"/>
  <c r="X27" i="3"/>
  <c r="X28" i="3"/>
  <c r="T28" i="3" s="1"/>
  <c r="X29" i="3"/>
  <c r="X30" i="3"/>
  <c r="X31" i="3"/>
  <c r="X32" i="3"/>
  <c r="X33" i="3"/>
  <c r="X34" i="3"/>
  <c r="X35" i="3"/>
  <c r="X36" i="3"/>
  <c r="T36" i="3" s="1"/>
  <c r="X37" i="3"/>
  <c r="X38" i="3"/>
  <c r="X39" i="3"/>
  <c r="X40" i="3"/>
  <c r="T40" i="3" s="1"/>
  <c r="X41" i="3"/>
  <c r="X42" i="3"/>
  <c r="X43" i="3"/>
  <c r="X44" i="3"/>
  <c r="T44" i="3" s="1"/>
  <c r="X45" i="3"/>
  <c r="X46" i="3"/>
  <c r="X47" i="3"/>
  <c r="X48" i="3"/>
  <c r="X49" i="3"/>
  <c r="X50" i="3"/>
  <c r="X51" i="3"/>
  <c r="X52" i="3"/>
  <c r="T52" i="3" s="1"/>
  <c r="X53" i="3"/>
  <c r="X54" i="3"/>
  <c r="T33" i="3"/>
  <c r="V3" i="3"/>
  <c r="V4" i="3"/>
  <c r="V5" i="3"/>
  <c r="V6" i="3"/>
  <c r="V7" i="3"/>
  <c r="T7" i="3" s="1"/>
  <c r="V8" i="3"/>
  <c r="V9" i="3"/>
  <c r="V10" i="3"/>
  <c r="V11" i="3"/>
  <c r="V12" i="3"/>
  <c r="V13" i="3"/>
  <c r="V14" i="3"/>
  <c r="V15" i="3"/>
  <c r="T15" i="3" s="1"/>
  <c r="V16" i="3"/>
  <c r="V17" i="3"/>
  <c r="V18" i="3"/>
  <c r="V19" i="3"/>
  <c r="V20" i="3"/>
  <c r="V21" i="3"/>
  <c r="V22" i="3"/>
  <c r="V23" i="3"/>
  <c r="T23" i="3" s="1"/>
  <c r="V24" i="3"/>
  <c r="V25" i="3"/>
  <c r="V26" i="3"/>
  <c r="V27" i="3"/>
  <c r="T27" i="3" s="1"/>
  <c r="V28" i="3"/>
  <c r="V29" i="3"/>
  <c r="V30" i="3"/>
  <c r="V31" i="3"/>
  <c r="V32" i="3"/>
  <c r="V33" i="3"/>
  <c r="V34" i="3"/>
  <c r="V35" i="3"/>
  <c r="T35" i="3" s="1"/>
  <c r="V36" i="3"/>
  <c r="V37" i="3"/>
  <c r="V38" i="3"/>
  <c r="V39" i="3"/>
  <c r="V40" i="3"/>
  <c r="V41" i="3"/>
  <c r="V42" i="3"/>
  <c r="V43" i="3"/>
  <c r="T43" i="3" s="1"/>
  <c r="V44" i="3"/>
  <c r="V45" i="3"/>
  <c r="V46" i="3"/>
  <c r="V47" i="3"/>
  <c r="V48" i="3"/>
  <c r="V49" i="3"/>
  <c r="V50" i="3"/>
  <c r="V51" i="3"/>
  <c r="T51" i="3" s="1"/>
  <c r="V52" i="3"/>
  <c r="V53" i="3"/>
  <c r="V54" i="3"/>
  <c r="V55" i="3"/>
  <c r="T55" i="3" s="1"/>
  <c r="V56" i="3"/>
  <c r="V57" i="3"/>
  <c r="V58" i="3"/>
  <c r="V59" i="3"/>
  <c r="T59" i="3" s="1"/>
  <c r="V60" i="3"/>
  <c r="V61" i="3"/>
  <c r="V62" i="3"/>
  <c r="V63" i="3"/>
  <c r="T63" i="3" s="1"/>
  <c r="V64" i="3"/>
  <c r="V65" i="3"/>
  <c r="V66" i="3"/>
  <c r="V67" i="3"/>
  <c r="T67" i="3" s="1"/>
  <c r="V68" i="3"/>
  <c r="V69" i="3"/>
  <c r="V70" i="3"/>
  <c r="V71" i="3"/>
  <c r="T71" i="3" s="1"/>
  <c r="V72" i="3"/>
  <c r="V73" i="3"/>
  <c r="V74" i="3"/>
  <c r="V75" i="3"/>
  <c r="T75" i="3" s="1"/>
  <c r="V76" i="3"/>
  <c r="V77" i="3"/>
  <c r="V78" i="3"/>
  <c r="V79" i="3"/>
  <c r="V80" i="3"/>
  <c r="V81" i="3"/>
  <c r="V82" i="3"/>
  <c r="V83" i="3"/>
  <c r="T83" i="3" s="1"/>
  <c r="V84" i="3"/>
  <c r="V85" i="3"/>
  <c r="V86" i="3"/>
  <c r="V87" i="3"/>
  <c r="T87" i="3" s="1"/>
  <c r="V88" i="3"/>
  <c r="V89" i="3"/>
  <c r="V90" i="3"/>
  <c r="V91" i="3"/>
  <c r="T91" i="3" s="1"/>
  <c r="V92" i="3"/>
  <c r="V93" i="3"/>
  <c r="V94" i="3"/>
  <c r="V95" i="3"/>
  <c r="T95" i="3" s="1"/>
  <c r="V96" i="3"/>
  <c r="V97" i="3"/>
  <c r="V98" i="3"/>
  <c r="V99" i="3"/>
  <c r="T99" i="3" s="1"/>
  <c r="V100" i="3"/>
  <c r="V101" i="3"/>
  <c r="V102" i="3"/>
  <c r="V103" i="3"/>
  <c r="T103" i="3" s="1"/>
  <c r="V104" i="3"/>
  <c r="V105" i="3"/>
  <c r="V106" i="3"/>
  <c r="V107" i="3"/>
  <c r="T107" i="3" s="1"/>
  <c r="V108" i="3"/>
  <c r="V109" i="3"/>
  <c r="V110" i="3"/>
  <c r="V111" i="3"/>
  <c r="V112" i="3"/>
  <c r="V113" i="3"/>
  <c r="V114" i="3"/>
  <c r="V115" i="3"/>
  <c r="T115" i="3" s="1"/>
  <c r="V116" i="3"/>
  <c r="V117" i="3"/>
  <c r="V118" i="3"/>
  <c r="V119" i="3"/>
  <c r="V120" i="3"/>
  <c r="V121" i="3"/>
  <c r="V122" i="3"/>
  <c r="V123" i="3"/>
  <c r="T123" i="3" s="1"/>
  <c r="V124" i="3"/>
  <c r="V125" i="3"/>
  <c r="V126" i="3"/>
  <c r="V127" i="3"/>
  <c r="T127" i="3" s="1"/>
  <c r="V128" i="3"/>
  <c r="V129" i="3"/>
  <c r="V130" i="3"/>
  <c r="V131" i="3"/>
  <c r="T131" i="3" s="1"/>
  <c r="V132" i="3"/>
  <c r="V133" i="3"/>
  <c r="V134" i="3"/>
  <c r="V135" i="3"/>
  <c r="V136" i="3"/>
  <c r="V137" i="3"/>
  <c r="V138" i="3"/>
  <c r="V139" i="3"/>
  <c r="V140" i="3"/>
  <c r="V141" i="3"/>
  <c r="V142" i="3"/>
  <c r="V143" i="3"/>
  <c r="T143" i="3" s="1"/>
  <c r="V144" i="3"/>
  <c r="V145" i="3"/>
  <c r="V146" i="3"/>
  <c r="V147" i="3"/>
  <c r="V148" i="3"/>
  <c r="V149" i="3"/>
  <c r="V150" i="3"/>
  <c r="V151" i="3"/>
  <c r="T151" i="3" s="1"/>
  <c r="V152" i="3"/>
  <c r="V153" i="3"/>
  <c r="V154" i="3"/>
  <c r="V155" i="3"/>
  <c r="T155" i="3" s="1"/>
  <c r="V156" i="3"/>
  <c r="V157" i="3"/>
  <c r="V158" i="3"/>
  <c r="V159" i="3"/>
  <c r="T159" i="3" s="1"/>
  <c r="V160" i="3"/>
  <c r="V161" i="3"/>
  <c r="V162" i="3"/>
  <c r="V163" i="3"/>
  <c r="V164" i="3"/>
  <c r="V165" i="3"/>
  <c r="V166" i="3"/>
  <c r="V167" i="3"/>
  <c r="V168" i="3"/>
  <c r="V169" i="3"/>
  <c r="V170" i="3"/>
  <c r="V171" i="3"/>
  <c r="T171" i="3" s="1"/>
  <c r="V172" i="3"/>
  <c r="V173" i="3"/>
  <c r="V174" i="3"/>
  <c r="V175" i="3"/>
  <c r="T175" i="3" s="1"/>
  <c r="V176" i="3"/>
  <c r="V177" i="3"/>
  <c r="V178" i="3"/>
  <c r="V179" i="3"/>
  <c r="T179" i="3" s="1"/>
  <c r="V180" i="3"/>
  <c r="V181" i="3"/>
  <c r="V182" i="3"/>
  <c r="V183" i="3"/>
  <c r="T183" i="3" s="1"/>
  <c r="V184" i="3"/>
  <c r="V185" i="3"/>
  <c r="V186" i="3"/>
  <c r="V187" i="3"/>
  <c r="T187" i="3" s="1"/>
  <c r="V188" i="3"/>
  <c r="V189" i="3"/>
  <c r="V190" i="3"/>
  <c r="V191" i="3"/>
  <c r="V192" i="3"/>
  <c r="V193" i="3"/>
  <c r="V194" i="3"/>
  <c r="V195" i="3"/>
  <c r="V196" i="3"/>
  <c r="V197" i="3"/>
  <c r="V198" i="3"/>
  <c r="V199" i="3"/>
  <c r="T199" i="3" s="1"/>
  <c r="V200" i="3"/>
  <c r="V201" i="3"/>
  <c r="V202" i="3"/>
  <c r="V203" i="3"/>
  <c r="T203" i="3" s="1"/>
  <c r="V204" i="3"/>
  <c r="V205" i="3"/>
  <c r="V206" i="3"/>
  <c r="V207" i="3"/>
  <c r="V208" i="3"/>
  <c r="V209" i="3"/>
  <c r="V210" i="3"/>
  <c r="V211" i="3"/>
  <c r="T211" i="3" s="1"/>
  <c r="V212" i="3"/>
  <c r="V213" i="3"/>
  <c r="V214" i="3"/>
  <c r="V215" i="3"/>
  <c r="T215" i="3" s="1"/>
  <c r="V216" i="3"/>
  <c r="V217" i="3"/>
  <c r="V218" i="3"/>
  <c r="V219" i="3"/>
  <c r="V220" i="3"/>
  <c r="V221" i="3"/>
  <c r="V222" i="3"/>
  <c r="V223" i="3"/>
  <c r="V224" i="3"/>
  <c r="V225" i="3"/>
  <c r="V226" i="3"/>
  <c r="V227" i="3"/>
  <c r="T227" i="3" s="1"/>
  <c r="V228" i="3"/>
  <c r="V229" i="3"/>
  <c r="V230" i="3"/>
  <c r="V231" i="3"/>
  <c r="T231" i="3" s="1"/>
  <c r="V232" i="3"/>
  <c r="V233" i="3"/>
  <c r="V234" i="3"/>
  <c r="V235" i="3"/>
  <c r="V236" i="3"/>
  <c r="V237" i="3"/>
  <c r="V238" i="3"/>
  <c r="V239" i="3"/>
  <c r="T239" i="3" s="1"/>
  <c r="V240" i="3"/>
  <c r="V241" i="3"/>
  <c r="V242" i="3"/>
  <c r="V243" i="3"/>
  <c r="T243" i="3" s="1"/>
  <c r="V244" i="3"/>
  <c r="V245" i="3"/>
  <c r="V246" i="3"/>
  <c r="V247" i="3"/>
  <c r="V248" i="3"/>
  <c r="V249" i="3"/>
  <c r="V250" i="3"/>
  <c r="V251" i="3"/>
  <c r="V252" i="3"/>
  <c r="V253" i="3"/>
  <c r="V254" i="3"/>
  <c r="V255" i="3"/>
  <c r="T255" i="3" s="1"/>
  <c r="V256" i="3"/>
  <c r="V257" i="3"/>
  <c r="V258" i="3"/>
  <c r="V259" i="3"/>
  <c r="T259" i="3" s="1"/>
  <c r="V260" i="3"/>
  <c r="V261" i="3"/>
  <c r="V262" i="3"/>
  <c r="V263" i="3"/>
  <c r="V264" i="3"/>
  <c r="V265" i="3"/>
  <c r="V266" i="3"/>
  <c r="V267" i="3"/>
  <c r="T267" i="3" s="1"/>
  <c r="V268" i="3"/>
  <c r="V269" i="3"/>
  <c r="V270" i="3"/>
  <c r="V271" i="3"/>
  <c r="T271" i="3" s="1"/>
  <c r="V272" i="3"/>
  <c r="V273" i="3"/>
  <c r="V274" i="3"/>
  <c r="V275" i="3"/>
  <c r="V276" i="3"/>
  <c r="V277" i="3"/>
  <c r="V278" i="3"/>
  <c r="V279" i="3"/>
  <c r="V280" i="3"/>
  <c r="V281" i="3"/>
  <c r="V282" i="3"/>
  <c r="V283" i="3"/>
  <c r="T283" i="3" s="1"/>
  <c r="V284" i="3"/>
  <c r="V285" i="3"/>
  <c r="V286" i="3"/>
  <c r="V287" i="3"/>
  <c r="T287" i="3" s="1"/>
  <c r="V288" i="3"/>
  <c r="V289" i="3"/>
  <c r="V290" i="3"/>
  <c r="V291" i="3"/>
  <c r="V292" i="3"/>
  <c r="V293" i="3"/>
  <c r="V294" i="3"/>
  <c r="V295" i="3"/>
  <c r="T295" i="3" s="1"/>
  <c r="V296" i="3"/>
  <c r="V297" i="3"/>
  <c r="V298" i="3"/>
  <c r="V299" i="3"/>
  <c r="T299" i="3" s="1"/>
  <c r="V300" i="3"/>
  <c r="V301" i="3"/>
  <c r="V302" i="3"/>
  <c r="V303" i="3"/>
  <c r="T303" i="3" s="1"/>
  <c r="V304" i="3"/>
  <c r="V305" i="3"/>
  <c r="V306" i="3"/>
  <c r="V307" i="3"/>
  <c r="V308" i="3"/>
  <c r="V309" i="3"/>
  <c r="V310" i="3"/>
  <c r="V311" i="3"/>
  <c r="T311" i="3" s="1"/>
  <c r="V312" i="3"/>
  <c r="V313" i="3"/>
  <c r="V314" i="3"/>
  <c r="V315" i="3"/>
  <c r="T315" i="3" s="1"/>
  <c r="V316" i="3"/>
  <c r="V317" i="3"/>
  <c r="V318" i="3"/>
  <c r="V319" i="3"/>
  <c r="V320" i="3"/>
  <c r="V321" i="3"/>
  <c r="V322" i="3"/>
  <c r="V323" i="3"/>
  <c r="T323" i="3" s="1"/>
  <c r="V324" i="3"/>
  <c r="V325" i="3"/>
  <c r="V326" i="3"/>
  <c r="V327" i="3"/>
  <c r="T327" i="3" s="1"/>
  <c r="V328" i="3"/>
  <c r="V329" i="3"/>
  <c r="V330" i="3"/>
  <c r="V331" i="3"/>
  <c r="T331" i="3" s="1"/>
  <c r="V332" i="3"/>
  <c r="V333" i="3"/>
  <c r="V334" i="3"/>
  <c r="V335" i="3"/>
  <c r="V336" i="3"/>
  <c r="V337" i="3"/>
  <c r="V338" i="3"/>
  <c r="V339" i="3"/>
  <c r="T339" i="3" s="1"/>
  <c r="V340" i="3"/>
  <c r="V341" i="3"/>
  <c r="V342" i="3"/>
  <c r="V343" i="3"/>
  <c r="T343" i="3" s="1"/>
  <c r="V344" i="3"/>
  <c r="V345" i="3"/>
  <c r="V346" i="3"/>
  <c r="V347" i="3"/>
  <c r="V348" i="3"/>
  <c r="V349" i="3"/>
  <c r="V350" i="3"/>
  <c r="V351" i="3"/>
  <c r="T351" i="3" s="1"/>
  <c r="V352" i="3"/>
  <c r="V353" i="3"/>
  <c r="V354" i="3"/>
  <c r="V355" i="3"/>
  <c r="T355" i="3" s="1"/>
  <c r="V356" i="3"/>
  <c r="V357" i="3"/>
  <c r="V358" i="3"/>
  <c r="V359" i="3"/>
  <c r="T359" i="3" s="1"/>
  <c r="V360" i="3"/>
  <c r="V361" i="3"/>
  <c r="V362" i="3"/>
  <c r="V363" i="3"/>
  <c r="V364" i="3"/>
  <c r="V365" i="3"/>
  <c r="V366" i="3"/>
  <c r="V367" i="3"/>
  <c r="V368" i="3"/>
  <c r="V369" i="3"/>
  <c r="V370" i="3"/>
  <c r="V371" i="3"/>
  <c r="T371" i="3" s="1"/>
  <c r="V372" i="3"/>
  <c r="V373" i="3"/>
  <c r="V374" i="3"/>
  <c r="V375" i="3"/>
  <c r="V376" i="3"/>
  <c r="V377" i="3"/>
  <c r="V378" i="3"/>
  <c r="V379" i="3"/>
  <c r="T379" i="3" s="1"/>
  <c r="V380" i="3"/>
  <c r="V381" i="3"/>
  <c r="V382" i="3"/>
  <c r="V383" i="3"/>
  <c r="T383" i="3" s="1"/>
  <c r="V384" i="3"/>
  <c r="V385" i="3"/>
  <c r="V386" i="3"/>
  <c r="V387" i="3"/>
  <c r="V388" i="3"/>
  <c r="V389" i="3"/>
  <c r="V390" i="3"/>
  <c r="V391" i="3"/>
  <c r="T391" i="3" s="1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T407" i="3" s="1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T423" i="3" s="1"/>
  <c r="V424" i="3"/>
  <c r="V425" i="3"/>
  <c r="V426" i="3"/>
  <c r="V427" i="3"/>
  <c r="V428" i="3"/>
  <c r="V429" i="3"/>
  <c r="V430" i="3"/>
  <c r="V431" i="3"/>
  <c r="T431" i="3" s="1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T447" i="3" s="1"/>
  <c r="V448" i="3"/>
  <c r="V449" i="3"/>
  <c r="V450" i="3"/>
  <c r="V451" i="3"/>
  <c r="V452" i="3"/>
  <c r="V453" i="3"/>
  <c r="V454" i="3"/>
  <c r="V455" i="3"/>
  <c r="T455" i="3" s="1"/>
  <c r="V456" i="3"/>
  <c r="V457" i="3"/>
  <c r="V458" i="3"/>
  <c r="V459" i="3"/>
  <c r="V460" i="3"/>
  <c r="V461" i="3"/>
  <c r="V462" i="3"/>
  <c r="V463" i="3"/>
  <c r="T463" i="3" s="1"/>
  <c r="V464" i="3"/>
  <c r="V465" i="3"/>
  <c r="V466" i="3"/>
  <c r="V467" i="3"/>
  <c r="V468" i="3"/>
  <c r="V469" i="3"/>
  <c r="V470" i="3"/>
  <c r="V471" i="3"/>
  <c r="T471" i="3" s="1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T487" i="3" s="1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T503" i="3" s="1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T519" i="3" s="1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T535" i="3" s="1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T567" i="3" s="1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T583" i="3" s="1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T599" i="3" s="1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T631" i="3" s="1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T647" i="3" s="1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T691" i="3" s="1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T707" i="3" s="1"/>
  <c r="V708" i="3"/>
  <c r="V709" i="3"/>
  <c r="V710" i="3"/>
  <c r="V711" i="3"/>
  <c r="V712" i="3"/>
  <c r="V713" i="3"/>
  <c r="V714" i="3"/>
  <c r="V715" i="3"/>
  <c r="T715" i="3" s="1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T743" i="3" s="1"/>
  <c r="V744" i="3"/>
  <c r="V745" i="3"/>
  <c r="V746" i="3"/>
  <c r="V747" i="3"/>
  <c r="V748" i="3"/>
  <c r="V749" i="3"/>
  <c r="V750" i="3"/>
  <c r="V751" i="3"/>
  <c r="V752" i="3"/>
  <c r="V753" i="3"/>
  <c r="V754" i="3"/>
  <c r="V755" i="3"/>
  <c r="T755" i="3" s="1"/>
  <c r="V756" i="3"/>
  <c r="V757" i="3"/>
  <c r="V758" i="3"/>
  <c r="V759" i="3"/>
  <c r="V760" i="3"/>
  <c r="V761" i="3"/>
  <c r="V762" i="3"/>
  <c r="V763" i="3"/>
  <c r="T763" i="3" s="1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T783" i="3" s="1"/>
  <c r="V784" i="3"/>
  <c r="V785" i="3"/>
  <c r="V786" i="3"/>
  <c r="V787" i="3"/>
  <c r="V788" i="3"/>
  <c r="V789" i="3"/>
  <c r="V790" i="3"/>
  <c r="V791" i="3"/>
  <c r="V792" i="3"/>
  <c r="V793" i="3"/>
  <c r="V794" i="3"/>
  <c r="V795" i="3"/>
  <c r="U3" i="3"/>
  <c r="U4" i="3"/>
  <c r="U5" i="3"/>
  <c r="T5" i="3" s="1"/>
  <c r="U6" i="3"/>
  <c r="U7" i="3"/>
  <c r="U8" i="3"/>
  <c r="U9" i="3"/>
  <c r="T9" i="3" s="1"/>
  <c r="U10" i="3"/>
  <c r="U11" i="3"/>
  <c r="U12" i="3"/>
  <c r="U13" i="3"/>
  <c r="U14" i="3"/>
  <c r="U15" i="3"/>
  <c r="U16" i="3"/>
  <c r="U17" i="3"/>
  <c r="T17" i="3" s="1"/>
  <c r="U18" i="3"/>
  <c r="U19" i="3"/>
  <c r="U20" i="3"/>
  <c r="U21" i="3"/>
  <c r="U22" i="3"/>
  <c r="U23" i="3"/>
  <c r="U24" i="3"/>
  <c r="U25" i="3"/>
  <c r="T25" i="3" s="1"/>
  <c r="U26" i="3"/>
  <c r="U27" i="3"/>
  <c r="U28" i="3"/>
  <c r="U29" i="3"/>
  <c r="T29" i="3" s="1"/>
  <c r="U30" i="3"/>
  <c r="U31" i="3"/>
  <c r="U32" i="3"/>
  <c r="U33" i="3"/>
  <c r="U34" i="3"/>
  <c r="U35" i="3"/>
  <c r="U36" i="3"/>
  <c r="U37" i="3"/>
  <c r="U38" i="3"/>
  <c r="U39" i="3"/>
  <c r="U40" i="3"/>
  <c r="U41" i="3"/>
  <c r="T41" i="3" s="1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T681" i="3" s="1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T701" i="3" s="1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T773" i="3" s="1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2" i="3"/>
  <c r="T56" i="3"/>
  <c r="T60" i="3"/>
  <c r="T64" i="3"/>
  <c r="T68" i="3"/>
  <c r="T72" i="3"/>
  <c r="T76" i="3"/>
  <c r="T79" i="3"/>
  <c r="T80" i="3"/>
  <c r="T84" i="3"/>
  <c r="T88" i="3"/>
  <c r="T92" i="3"/>
  <c r="T96" i="3"/>
  <c r="T100" i="3"/>
  <c r="T104" i="3"/>
  <c r="T108" i="3"/>
  <c r="T111" i="3"/>
  <c r="T112" i="3"/>
  <c r="T139" i="3"/>
  <c r="T167" i="3"/>
  <c r="T195" i="3"/>
  <c r="T223" i="3"/>
  <c r="T251" i="3"/>
  <c r="T279" i="3"/>
  <c r="T307" i="3"/>
  <c r="T336" i="3"/>
  <c r="T367" i="3"/>
  <c r="T399" i="3"/>
  <c r="T440" i="3"/>
  <c r="T551" i="3"/>
  <c r="T615" i="3"/>
  <c r="T677" i="3"/>
  <c r="T709" i="3"/>
  <c r="T741" i="3"/>
  <c r="T769" i="3"/>
  <c r="T4" i="3"/>
  <c r="T20" i="3"/>
  <c r="T32" i="3"/>
  <c r="T4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X2" i="3"/>
  <c r="W2" i="3"/>
  <c r="V2" i="3"/>
  <c r="T2" i="3"/>
  <c r="S2" i="3"/>
  <c r="R2" i="3"/>
  <c r="T2" i="1"/>
  <c r="S2" i="1"/>
  <c r="R2" i="1"/>
  <c r="Q2" i="1"/>
  <c r="P2" i="1"/>
  <c r="O2" i="1"/>
  <c r="N2" i="1"/>
  <c r="Q2" i="3"/>
  <c r="M2" i="1"/>
  <c r="T795" i="1"/>
  <c r="S795" i="1"/>
  <c r="R795" i="1"/>
  <c r="Q795" i="1"/>
  <c r="P795" i="1" s="1"/>
  <c r="O795" i="1"/>
  <c r="N795" i="1"/>
  <c r="M795" i="1"/>
  <c r="T794" i="1"/>
  <c r="S794" i="1"/>
  <c r="R794" i="1"/>
  <c r="Q794" i="1"/>
  <c r="P794" i="1" s="1"/>
  <c r="O794" i="1"/>
  <c r="N794" i="1"/>
  <c r="M794" i="1"/>
  <c r="T793" i="1"/>
  <c r="S793" i="1"/>
  <c r="R793" i="1"/>
  <c r="Q793" i="1"/>
  <c r="P793" i="1" s="1"/>
  <c r="O793" i="1"/>
  <c r="N793" i="1"/>
  <c r="M793" i="1"/>
  <c r="T792" i="1"/>
  <c r="S792" i="1"/>
  <c r="R792" i="1"/>
  <c r="Q792" i="1"/>
  <c r="O792" i="1"/>
  <c r="N792" i="1"/>
  <c r="M792" i="1"/>
  <c r="T791" i="1"/>
  <c r="S791" i="1"/>
  <c r="R791" i="1"/>
  <c r="Q791" i="1"/>
  <c r="P791" i="1" s="1"/>
  <c r="O791" i="1"/>
  <c r="N791" i="1"/>
  <c r="M791" i="1"/>
  <c r="T790" i="1"/>
  <c r="S790" i="1"/>
  <c r="R790" i="1"/>
  <c r="Q790" i="1"/>
  <c r="P790" i="1" s="1"/>
  <c r="O790" i="1"/>
  <c r="N790" i="1"/>
  <c r="M790" i="1"/>
  <c r="T789" i="1"/>
  <c r="S789" i="1"/>
  <c r="R789" i="1"/>
  <c r="Q789" i="1"/>
  <c r="P789" i="1" s="1"/>
  <c r="O789" i="1"/>
  <c r="N789" i="1"/>
  <c r="M789" i="1"/>
  <c r="T788" i="1"/>
  <c r="S788" i="1"/>
  <c r="R788" i="1"/>
  <c r="Q788" i="1"/>
  <c r="O788" i="1"/>
  <c r="N788" i="1"/>
  <c r="M788" i="1"/>
  <c r="T787" i="1"/>
  <c r="S787" i="1"/>
  <c r="R787" i="1"/>
  <c r="Q787" i="1"/>
  <c r="P787" i="1" s="1"/>
  <c r="O787" i="1"/>
  <c r="N787" i="1"/>
  <c r="M787" i="1"/>
  <c r="T786" i="1"/>
  <c r="S786" i="1"/>
  <c r="R786" i="1"/>
  <c r="Q786" i="1"/>
  <c r="P786" i="1" s="1"/>
  <c r="O786" i="1"/>
  <c r="N786" i="1"/>
  <c r="M786" i="1"/>
  <c r="T785" i="1"/>
  <c r="S785" i="1"/>
  <c r="R785" i="1"/>
  <c r="Q785" i="1"/>
  <c r="P785" i="1" s="1"/>
  <c r="O785" i="1"/>
  <c r="N785" i="1"/>
  <c r="M785" i="1"/>
  <c r="T784" i="1"/>
  <c r="S784" i="1"/>
  <c r="R784" i="1"/>
  <c r="Q784" i="1"/>
  <c r="O784" i="1"/>
  <c r="N784" i="1"/>
  <c r="M784" i="1"/>
  <c r="T783" i="1"/>
  <c r="S783" i="1"/>
  <c r="R783" i="1"/>
  <c r="Q783" i="1"/>
  <c r="P783" i="1" s="1"/>
  <c r="O783" i="1"/>
  <c r="N783" i="1"/>
  <c r="M783" i="1"/>
  <c r="T782" i="1"/>
  <c r="S782" i="1"/>
  <c r="R782" i="1"/>
  <c r="Q782" i="1"/>
  <c r="P782" i="1" s="1"/>
  <c r="O782" i="1"/>
  <c r="N782" i="1"/>
  <c r="M782" i="1"/>
  <c r="T781" i="1"/>
  <c r="S781" i="1"/>
  <c r="R781" i="1"/>
  <c r="Q781" i="1"/>
  <c r="P781" i="1" s="1"/>
  <c r="O781" i="1"/>
  <c r="N781" i="1"/>
  <c r="M781" i="1"/>
  <c r="T780" i="1"/>
  <c r="S780" i="1"/>
  <c r="R780" i="1"/>
  <c r="Q780" i="1"/>
  <c r="O780" i="1"/>
  <c r="N780" i="1"/>
  <c r="M780" i="1"/>
  <c r="T779" i="1"/>
  <c r="S779" i="1"/>
  <c r="R779" i="1"/>
  <c r="Q779" i="1"/>
  <c r="P779" i="1" s="1"/>
  <c r="O779" i="1"/>
  <c r="N779" i="1"/>
  <c r="M779" i="1"/>
  <c r="T778" i="1"/>
  <c r="S778" i="1"/>
  <c r="R778" i="1"/>
  <c r="Q778" i="1"/>
  <c r="P778" i="1" s="1"/>
  <c r="O778" i="1"/>
  <c r="N778" i="1"/>
  <c r="M778" i="1"/>
  <c r="T777" i="1"/>
  <c r="S777" i="1"/>
  <c r="R777" i="1"/>
  <c r="Q777" i="1"/>
  <c r="P777" i="1" s="1"/>
  <c r="O777" i="1"/>
  <c r="N777" i="1"/>
  <c r="M777" i="1"/>
  <c r="T776" i="1"/>
  <c r="S776" i="1"/>
  <c r="R776" i="1"/>
  <c r="Q776" i="1"/>
  <c r="O776" i="1"/>
  <c r="N776" i="1"/>
  <c r="M776" i="1"/>
  <c r="T775" i="1"/>
  <c r="S775" i="1"/>
  <c r="R775" i="1"/>
  <c r="Q775" i="1"/>
  <c r="P775" i="1" s="1"/>
  <c r="O775" i="1"/>
  <c r="N775" i="1"/>
  <c r="M775" i="1"/>
  <c r="T774" i="1"/>
  <c r="S774" i="1"/>
  <c r="R774" i="1"/>
  <c r="Q774" i="1"/>
  <c r="P774" i="1" s="1"/>
  <c r="O774" i="1"/>
  <c r="N774" i="1"/>
  <c r="M774" i="1"/>
  <c r="T773" i="1"/>
  <c r="S773" i="1"/>
  <c r="R773" i="1"/>
  <c r="Q773" i="1"/>
  <c r="O773" i="1"/>
  <c r="N773" i="1"/>
  <c r="M773" i="1"/>
  <c r="T772" i="1"/>
  <c r="S772" i="1"/>
  <c r="R772" i="1"/>
  <c r="Q772" i="1"/>
  <c r="O772" i="1"/>
  <c r="N772" i="1"/>
  <c r="M772" i="1"/>
  <c r="T771" i="1"/>
  <c r="S771" i="1"/>
  <c r="R771" i="1"/>
  <c r="Q771" i="1"/>
  <c r="P771" i="1" s="1"/>
  <c r="O771" i="1"/>
  <c r="N771" i="1"/>
  <c r="M771" i="1"/>
  <c r="T770" i="1"/>
  <c r="S770" i="1"/>
  <c r="R770" i="1"/>
  <c r="Q770" i="1"/>
  <c r="P770" i="1" s="1"/>
  <c r="O770" i="1"/>
  <c r="N770" i="1"/>
  <c r="M770" i="1"/>
  <c r="T769" i="1"/>
  <c r="S769" i="1"/>
  <c r="R769" i="1"/>
  <c r="Q769" i="1"/>
  <c r="O769" i="1"/>
  <c r="N769" i="1"/>
  <c r="M769" i="1"/>
  <c r="T768" i="1"/>
  <c r="S768" i="1"/>
  <c r="R768" i="1"/>
  <c r="Q768" i="1"/>
  <c r="O768" i="1"/>
  <c r="N768" i="1"/>
  <c r="M768" i="1"/>
  <c r="T767" i="1"/>
  <c r="S767" i="1"/>
  <c r="R767" i="1"/>
  <c r="Q767" i="1"/>
  <c r="P767" i="1" s="1"/>
  <c r="O767" i="1"/>
  <c r="N767" i="1"/>
  <c r="M767" i="1"/>
  <c r="T766" i="1"/>
  <c r="S766" i="1"/>
  <c r="R766" i="1"/>
  <c r="Q766" i="1"/>
  <c r="P766" i="1" s="1"/>
  <c r="O766" i="1"/>
  <c r="N766" i="1"/>
  <c r="M766" i="1"/>
  <c r="T765" i="1"/>
  <c r="S765" i="1"/>
  <c r="R765" i="1"/>
  <c r="Q765" i="1"/>
  <c r="O765" i="1"/>
  <c r="N765" i="1"/>
  <c r="M765" i="1"/>
  <c r="T764" i="1"/>
  <c r="S764" i="1"/>
  <c r="R764" i="1"/>
  <c r="Q764" i="1"/>
  <c r="O764" i="1"/>
  <c r="N764" i="1"/>
  <c r="M764" i="1"/>
  <c r="T763" i="1"/>
  <c r="S763" i="1"/>
  <c r="R763" i="1"/>
  <c r="Q763" i="1"/>
  <c r="P763" i="1" s="1"/>
  <c r="O763" i="1"/>
  <c r="N763" i="1"/>
  <c r="M763" i="1"/>
  <c r="T762" i="1"/>
  <c r="S762" i="1"/>
  <c r="R762" i="1"/>
  <c r="Q762" i="1"/>
  <c r="P762" i="1" s="1"/>
  <c r="O762" i="1"/>
  <c r="N762" i="1"/>
  <c r="M762" i="1"/>
  <c r="T761" i="1"/>
  <c r="S761" i="1"/>
  <c r="R761" i="1"/>
  <c r="Q761" i="1"/>
  <c r="O761" i="1"/>
  <c r="N761" i="1"/>
  <c r="M761" i="1"/>
  <c r="T760" i="1"/>
  <c r="S760" i="1"/>
  <c r="R760" i="1"/>
  <c r="Q760" i="1"/>
  <c r="O760" i="1"/>
  <c r="N760" i="1"/>
  <c r="M760" i="1"/>
  <c r="T759" i="1"/>
  <c r="S759" i="1"/>
  <c r="R759" i="1"/>
  <c r="Q759" i="1"/>
  <c r="P759" i="1" s="1"/>
  <c r="O759" i="1"/>
  <c r="N759" i="1"/>
  <c r="M759" i="1"/>
  <c r="T758" i="1"/>
  <c r="S758" i="1"/>
  <c r="R758" i="1"/>
  <c r="Q758" i="1"/>
  <c r="P758" i="1" s="1"/>
  <c r="O758" i="1"/>
  <c r="N758" i="1"/>
  <c r="M758" i="1"/>
  <c r="T757" i="1"/>
  <c r="S757" i="1"/>
  <c r="R757" i="1"/>
  <c r="Q757" i="1"/>
  <c r="O757" i="1"/>
  <c r="N757" i="1"/>
  <c r="M757" i="1"/>
  <c r="T756" i="1"/>
  <c r="S756" i="1"/>
  <c r="R756" i="1"/>
  <c r="Q756" i="1"/>
  <c r="O756" i="1"/>
  <c r="N756" i="1"/>
  <c r="M756" i="1"/>
  <c r="T755" i="1"/>
  <c r="S755" i="1"/>
  <c r="R755" i="1"/>
  <c r="Q755" i="1"/>
  <c r="P755" i="1" s="1"/>
  <c r="O755" i="1"/>
  <c r="N755" i="1"/>
  <c r="M755" i="1"/>
  <c r="T754" i="1"/>
  <c r="S754" i="1"/>
  <c r="R754" i="1"/>
  <c r="Q754" i="1"/>
  <c r="P754" i="1" s="1"/>
  <c r="O754" i="1"/>
  <c r="N754" i="1"/>
  <c r="M754" i="1"/>
  <c r="T753" i="1"/>
  <c r="S753" i="1"/>
  <c r="R753" i="1"/>
  <c r="Q753" i="1"/>
  <c r="O753" i="1"/>
  <c r="N753" i="1"/>
  <c r="M753" i="1"/>
  <c r="T752" i="1"/>
  <c r="S752" i="1"/>
  <c r="R752" i="1"/>
  <c r="Q752" i="1"/>
  <c r="O752" i="1"/>
  <c r="N752" i="1"/>
  <c r="M752" i="1"/>
  <c r="T751" i="1"/>
  <c r="S751" i="1"/>
  <c r="R751" i="1"/>
  <c r="Q751" i="1"/>
  <c r="P751" i="1" s="1"/>
  <c r="O751" i="1"/>
  <c r="N751" i="1"/>
  <c r="M751" i="1"/>
  <c r="T750" i="1"/>
  <c r="S750" i="1"/>
  <c r="R750" i="1"/>
  <c r="Q750" i="1"/>
  <c r="P750" i="1" s="1"/>
  <c r="O750" i="1"/>
  <c r="N750" i="1"/>
  <c r="M750" i="1"/>
  <c r="T749" i="1"/>
  <c r="S749" i="1"/>
  <c r="R749" i="1"/>
  <c r="Q749" i="1"/>
  <c r="O749" i="1"/>
  <c r="N749" i="1"/>
  <c r="M749" i="1"/>
  <c r="T748" i="1"/>
  <c r="S748" i="1"/>
  <c r="R748" i="1"/>
  <c r="Q748" i="1"/>
  <c r="O748" i="1"/>
  <c r="N748" i="1"/>
  <c r="M748" i="1"/>
  <c r="T747" i="1"/>
  <c r="S747" i="1"/>
  <c r="R747" i="1"/>
  <c r="Q747" i="1"/>
  <c r="P747" i="1" s="1"/>
  <c r="O747" i="1"/>
  <c r="N747" i="1"/>
  <c r="M747" i="1"/>
  <c r="T746" i="1"/>
  <c r="S746" i="1"/>
  <c r="R746" i="1"/>
  <c r="Q746" i="1"/>
  <c r="P746" i="1" s="1"/>
  <c r="O746" i="1"/>
  <c r="N746" i="1"/>
  <c r="M746" i="1"/>
  <c r="T745" i="1"/>
  <c r="S745" i="1"/>
  <c r="R745" i="1"/>
  <c r="Q745" i="1"/>
  <c r="O745" i="1"/>
  <c r="N745" i="1"/>
  <c r="M745" i="1"/>
  <c r="T744" i="1"/>
  <c r="S744" i="1"/>
  <c r="R744" i="1"/>
  <c r="Q744" i="1"/>
  <c r="O744" i="1"/>
  <c r="N744" i="1"/>
  <c r="M744" i="1"/>
  <c r="T743" i="1"/>
  <c r="S743" i="1"/>
  <c r="R743" i="1"/>
  <c r="Q743" i="1"/>
  <c r="P743" i="1" s="1"/>
  <c r="O743" i="1"/>
  <c r="N743" i="1"/>
  <c r="M743" i="1"/>
  <c r="T742" i="1"/>
  <c r="S742" i="1"/>
  <c r="R742" i="1"/>
  <c r="Q742" i="1"/>
  <c r="P742" i="1" s="1"/>
  <c r="O742" i="1"/>
  <c r="N742" i="1"/>
  <c r="M742" i="1"/>
  <c r="T741" i="1"/>
  <c r="S741" i="1"/>
  <c r="R741" i="1"/>
  <c r="Q741" i="1"/>
  <c r="O741" i="1"/>
  <c r="N741" i="1"/>
  <c r="M741" i="1"/>
  <c r="T740" i="1"/>
  <c r="S740" i="1"/>
  <c r="R740" i="1"/>
  <c r="Q740" i="1"/>
  <c r="O740" i="1"/>
  <c r="N740" i="1"/>
  <c r="M740" i="1"/>
  <c r="T739" i="1"/>
  <c r="S739" i="1"/>
  <c r="R739" i="1"/>
  <c r="Q739" i="1"/>
  <c r="P739" i="1" s="1"/>
  <c r="O739" i="1"/>
  <c r="N739" i="1"/>
  <c r="M739" i="1"/>
  <c r="T738" i="1"/>
  <c r="S738" i="1"/>
  <c r="R738" i="1"/>
  <c r="Q738" i="1"/>
  <c r="P738" i="1" s="1"/>
  <c r="O738" i="1"/>
  <c r="N738" i="1"/>
  <c r="M738" i="1"/>
  <c r="T737" i="1"/>
  <c r="S737" i="1"/>
  <c r="R737" i="1"/>
  <c r="Q737" i="1"/>
  <c r="O737" i="1"/>
  <c r="N737" i="1"/>
  <c r="M737" i="1"/>
  <c r="T736" i="1"/>
  <c r="S736" i="1"/>
  <c r="R736" i="1"/>
  <c r="Q736" i="1"/>
  <c r="O736" i="1"/>
  <c r="N736" i="1"/>
  <c r="M736" i="1"/>
  <c r="T735" i="1"/>
  <c r="S735" i="1"/>
  <c r="R735" i="1"/>
  <c r="Q735" i="1"/>
  <c r="P735" i="1" s="1"/>
  <c r="O735" i="1"/>
  <c r="N735" i="1"/>
  <c r="M735" i="1"/>
  <c r="T734" i="1"/>
  <c r="S734" i="1"/>
  <c r="R734" i="1"/>
  <c r="Q734" i="1"/>
  <c r="P734" i="1" s="1"/>
  <c r="O734" i="1"/>
  <c r="N734" i="1"/>
  <c r="M734" i="1"/>
  <c r="T733" i="1"/>
  <c r="S733" i="1"/>
  <c r="R733" i="1"/>
  <c r="Q733" i="1"/>
  <c r="O733" i="1"/>
  <c r="N733" i="1"/>
  <c r="M733" i="1"/>
  <c r="T732" i="1"/>
  <c r="S732" i="1"/>
  <c r="R732" i="1"/>
  <c r="Q732" i="1"/>
  <c r="O732" i="1"/>
  <c r="N732" i="1"/>
  <c r="M732" i="1"/>
  <c r="T731" i="1"/>
  <c r="S731" i="1"/>
  <c r="R731" i="1"/>
  <c r="Q731" i="1"/>
  <c r="P731" i="1" s="1"/>
  <c r="O731" i="1"/>
  <c r="N731" i="1"/>
  <c r="M731" i="1"/>
  <c r="T730" i="1"/>
  <c r="S730" i="1"/>
  <c r="R730" i="1"/>
  <c r="Q730" i="1"/>
  <c r="P730" i="1" s="1"/>
  <c r="O730" i="1"/>
  <c r="N730" i="1"/>
  <c r="M730" i="1"/>
  <c r="T729" i="1"/>
  <c r="S729" i="1"/>
  <c r="R729" i="1"/>
  <c r="Q729" i="1"/>
  <c r="O729" i="1"/>
  <c r="N729" i="1"/>
  <c r="M729" i="1"/>
  <c r="T728" i="1"/>
  <c r="S728" i="1"/>
  <c r="R728" i="1"/>
  <c r="Q728" i="1"/>
  <c r="O728" i="1"/>
  <c r="N728" i="1"/>
  <c r="M728" i="1"/>
  <c r="T727" i="1"/>
  <c r="S727" i="1"/>
  <c r="R727" i="1"/>
  <c r="Q727" i="1"/>
  <c r="P727" i="1" s="1"/>
  <c r="O727" i="1"/>
  <c r="N727" i="1"/>
  <c r="M727" i="1"/>
  <c r="T726" i="1"/>
  <c r="S726" i="1"/>
  <c r="R726" i="1"/>
  <c r="Q726" i="1"/>
  <c r="P726" i="1" s="1"/>
  <c r="O726" i="1"/>
  <c r="N726" i="1"/>
  <c r="M726" i="1"/>
  <c r="T725" i="1"/>
  <c r="S725" i="1"/>
  <c r="R725" i="1"/>
  <c r="Q725" i="1"/>
  <c r="O725" i="1"/>
  <c r="N725" i="1"/>
  <c r="M725" i="1"/>
  <c r="T724" i="1"/>
  <c r="S724" i="1"/>
  <c r="R724" i="1"/>
  <c r="Q724" i="1"/>
  <c r="O724" i="1"/>
  <c r="N724" i="1"/>
  <c r="M724" i="1"/>
  <c r="T723" i="1"/>
  <c r="S723" i="1"/>
  <c r="R723" i="1"/>
  <c r="Q723" i="1"/>
  <c r="P723" i="1" s="1"/>
  <c r="O723" i="1"/>
  <c r="N723" i="1"/>
  <c r="M723" i="1"/>
  <c r="T722" i="1"/>
  <c r="S722" i="1"/>
  <c r="R722" i="1"/>
  <c r="Q722" i="1"/>
  <c r="P722" i="1" s="1"/>
  <c r="O722" i="1"/>
  <c r="N722" i="1"/>
  <c r="M722" i="1"/>
  <c r="T721" i="1"/>
  <c r="S721" i="1"/>
  <c r="R721" i="1"/>
  <c r="Q721" i="1"/>
  <c r="O721" i="1"/>
  <c r="N721" i="1"/>
  <c r="M721" i="1"/>
  <c r="T720" i="1"/>
  <c r="S720" i="1"/>
  <c r="R720" i="1"/>
  <c r="Q720" i="1"/>
  <c r="O720" i="1"/>
  <c r="N720" i="1"/>
  <c r="M720" i="1"/>
  <c r="T719" i="1"/>
  <c r="S719" i="1"/>
  <c r="R719" i="1"/>
  <c r="Q719" i="1"/>
  <c r="P719" i="1" s="1"/>
  <c r="O719" i="1"/>
  <c r="N719" i="1"/>
  <c r="M719" i="1"/>
  <c r="T718" i="1"/>
  <c r="S718" i="1"/>
  <c r="R718" i="1"/>
  <c r="Q718" i="1"/>
  <c r="P718" i="1" s="1"/>
  <c r="O718" i="1"/>
  <c r="N718" i="1"/>
  <c r="M718" i="1"/>
  <c r="T717" i="1"/>
  <c r="S717" i="1"/>
  <c r="R717" i="1"/>
  <c r="Q717" i="1"/>
  <c r="O717" i="1"/>
  <c r="N717" i="1"/>
  <c r="M717" i="1"/>
  <c r="T716" i="1"/>
  <c r="S716" i="1"/>
  <c r="R716" i="1"/>
  <c r="Q716" i="1"/>
  <c r="O716" i="1"/>
  <c r="N716" i="1"/>
  <c r="M716" i="1"/>
  <c r="T715" i="1"/>
  <c r="S715" i="1"/>
  <c r="R715" i="1"/>
  <c r="Q715" i="1"/>
  <c r="P715" i="1" s="1"/>
  <c r="O715" i="1"/>
  <c r="N715" i="1"/>
  <c r="M715" i="1"/>
  <c r="T714" i="1"/>
  <c r="S714" i="1"/>
  <c r="R714" i="1"/>
  <c r="Q714" i="1"/>
  <c r="P714" i="1" s="1"/>
  <c r="O714" i="1"/>
  <c r="N714" i="1"/>
  <c r="M714" i="1"/>
  <c r="T713" i="1"/>
  <c r="S713" i="1"/>
  <c r="R713" i="1"/>
  <c r="Q713" i="1"/>
  <c r="O713" i="1"/>
  <c r="N713" i="1"/>
  <c r="M713" i="1"/>
  <c r="T712" i="1"/>
  <c r="S712" i="1"/>
  <c r="R712" i="1"/>
  <c r="Q712" i="1"/>
  <c r="O712" i="1"/>
  <c r="N712" i="1"/>
  <c r="M712" i="1"/>
  <c r="T711" i="1"/>
  <c r="S711" i="1"/>
  <c r="R711" i="1"/>
  <c r="Q711" i="1"/>
  <c r="P711" i="1" s="1"/>
  <c r="O711" i="1"/>
  <c r="N711" i="1"/>
  <c r="M711" i="1"/>
  <c r="T710" i="1"/>
  <c r="P710" i="1" s="1"/>
  <c r="S710" i="1"/>
  <c r="R710" i="1"/>
  <c r="Q710" i="1"/>
  <c r="O710" i="1"/>
  <c r="N710" i="1"/>
  <c r="M710" i="1"/>
  <c r="T709" i="1"/>
  <c r="P709" i="1" s="1"/>
  <c r="S709" i="1"/>
  <c r="R709" i="1"/>
  <c r="Q709" i="1"/>
  <c r="O709" i="1"/>
  <c r="N709" i="1"/>
  <c r="M709" i="1"/>
  <c r="T708" i="1"/>
  <c r="P708" i="1" s="1"/>
  <c r="S708" i="1"/>
  <c r="R708" i="1"/>
  <c r="Q708" i="1"/>
  <c r="O708" i="1"/>
  <c r="N708" i="1"/>
  <c r="M708" i="1"/>
  <c r="T707" i="1"/>
  <c r="S707" i="1"/>
  <c r="R707" i="1"/>
  <c r="Q707" i="1"/>
  <c r="P707" i="1"/>
  <c r="O707" i="1"/>
  <c r="N707" i="1"/>
  <c r="M707" i="1"/>
  <c r="T706" i="1"/>
  <c r="S706" i="1"/>
  <c r="R706" i="1"/>
  <c r="Q706" i="1"/>
  <c r="P706" i="1"/>
  <c r="O706" i="1"/>
  <c r="N706" i="1"/>
  <c r="M706" i="1"/>
  <c r="T705" i="1"/>
  <c r="P705" i="1" s="1"/>
  <c r="S705" i="1"/>
  <c r="R705" i="1"/>
  <c r="Q705" i="1"/>
  <c r="O705" i="1"/>
  <c r="N705" i="1"/>
  <c r="M705" i="1"/>
  <c r="T704" i="1"/>
  <c r="P704" i="1" s="1"/>
  <c r="S704" i="1"/>
  <c r="R704" i="1"/>
  <c r="Q704" i="1"/>
  <c r="O704" i="1"/>
  <c r="N704" i="1"/>
  <c r="M704" i="1"/>
  <c r="T703" i="1"/>
  <c r="S703" i="1"/>
  <c r="R703" i="1"/>
  <c r="Q703" i="1"/>
  <c r="P703" i="1"/>
  <c r="O703" i="1"/>
  <c r="N703" i="1"/>
  <c r="M703" i="1"/>
  <c r="T702" i="1"/>
  <c r="P702" i="1" s="1"/>
  <c r="S702" i="1"/>
  <c r="R702" i="1"/>
  <c r="Q702" i="1"/>
  <c r="O702" i="1"/>
  <c r="N702" i="1"/>
  <c r="M702" i="1"/>
  <c r="T701" i="1"/>
  <c r="S701" i="1"/>
  <c r="R701" i="1"/>
  <c r="Q701" i="1"/>
  <c r="P701" i="1"/>
  <c r="O701" i="1"/>
  <c r="N701" i="1"/>
  <c r="M701" i="1"/>
  <c r="T700" i="1"/>
  <c r="S700" i="1"/>
  <c r="R700" i="1"/>
  <c r="Q700" i="1"/>
  <c r="P700" i="1"/>
  <c r="O700" i="1"/>
  <c r="N700" i="1"/>
  <c r="M700" i="1"/>
  <c r="T699" i="1"/>
  <c r="P699" i="1" s="1"/>
  <c r="S699" i="1"/>
  <c r="R699" i="1"/>
  <c r="Q699" i="1"/>
  <c r="O699" i="1"/>
  <c r="N699" i="1"/>
  <c r="M699" i="1"/>
  <c r="T698" i="1"/>
  <c r="P698" i="1" s="1"/>
  <c r="S698" i="1"/>
  <c r="R698" i="1"/>
  <c r="Q698" i="1"/>
  <c r="O698" i="1"/>
  <c r="N698" i="1"/>
  <c r="M698" i="1"/>
  <c r="T697" i="1"/>
  <c r="P697" i="1" s="1"/>
  <c r="S697" i="1"/>
  <c r="R697" i="1"/>
  <c r="Q697" i="1"/>
  <c r="O697" i="1"/>
  <c r="N697" i="1"/>
  <c r="M697" i="1"/>
  <c r="T696" i="1"/>
  <c r="P696" i="1" s="1"/>
  <c r="S696" i="1"/>
  <c r="R696" i="1"/>
  <c r="Q696" i="1"/>
  <c r="O696" i="1"/>
  <c r="N696" i="1"/>
  <c r="M696" i="1"/>
  <c r="T695" i="1"/>
  <c r="P695" i="1" s="1"/>
  <c r="S695" i="1"/>
  <c r="R695" i="1"/>
  <c r="Q695" i="1"/>
  <c r="O695" i="1"/>
  <c r="N695" i="1"/>
  <c r="M695" i="1"/>
  <c r="U694" i="1"/>
  <c r="T694" i="1"/>
  <c r="S694" i="1"/>
  <c r="R694" i="1"/>
  <c r="Q694" i="1"/>
  <c r="P694" i="1" s="1"/>
  <c r="O694" i="1"/>
  <c r="N694" i="1"/>
  <c r="M694" i="1"/>
  <c r="T693" i="1"/>
  <c r="S693" i="1"/>
  <c r="R693" i="1"/>
  <c r="Q693" i="1"/>
  <c r="P693" i="1" s="1"/>
  <c r="O693" i="1"/>
  <c r="N693" i="1"/>
  <c r="M693" i="1"/>
  <c r="T692" i="1"/>
  <c r="S692" i="1"/>
  <c r="R692" i="1"/>
  <c r="Q692" i="1"/>
  <c r="P692" i="1" s="1"/>
  <c r="O692" i="1"/>
  <c r="N692" i="1"/>
  <c r="M692" i="1"/>
  <c r="U691" i="1"/>
  <c r="T691" i="1"/>
  <c r="S691" i="1"/>
  <c r="R691" i="1"/>
  <c r="Q691" i="1"/>
  <c r="O691" i="1"/>
  <c r="N691" i="1"/>
  <c r="M691" i="1"/>
  <c r="U690" i="1"/>
  <c r="T690" i="1"/>
  <c r="S690" i="1"/>
  <c r="P690" i="1" s="1"/>
  <c r="R690" i="1"/>
  <c r="Q690" i="1"/>
  <c r="O690" i="1"/>
  <c r="N690" i="1"/>
  <c r="M690" i="1"/>
  <c r="T689" i="1"/>
  <c r="S689" i="1"/>
  <c r="P689" i="1" s="1"/>
  <c r="R689" i="1"/>
  <c r="Q689" i="1"/>
  <c r="O689" i="1"/>
  <c r="N689" i="1"/>
  <c r="M689" i="1"/>
  <c r="T688" i="1"/>
  <c r="S688" i="1"/>
  <c r="P688" i="1" s="1"/>
  <c r="R688" i="1"/>
  <c r="Q688" i="1"/>
  <c r="O688" i="1"/>
  <c r="N688" i="1"/>
  <c r="M688" i="1"/>
  <c r="T687" i="1"/>
  <c r="S687" i="1"/>
  <c r="P687" i="1" s="1"/>
  <c r="R687" i="1"/>
  <c r="Q687" i="1"/>
  <c r="O687" i="1"/>
  <c r="N687" i="1"/>
  <c r="M687" i="1"/>
  <c r="T686" i="1"/>
  <c r="S686" i="1"/>
  <c r="P686" i="1" s="1"/>
  <c r="R686" i="1"/>
  <c r="Q686" i="1"/>
  <c r="O686" i="1"/>
  <c r="N686" i="1"/>
  <c r="M686" i="1"/>
  <c r="T685" i="1"/>
  <c r="S685" i="1"/>
  <c r="P685" i="1" s="1"/>
  <c r="R685" i="1"/>
  <c r="Q685" i="1"/>
  <c r="O685" i="1"/>
  <c r="N685" i="1"/>
  <c r="M685" i="1"/>
  <c r="T684" i="1"/>
  <c r="S684" i="1"/>
  <c r="P684" i="1" s="1"/>
  <c r="R684" i="1"/>
  <c r="Q684" i="1"/>
  <c r="O684" i="1"/>
  <c r="N684" i="1"/>
  <c r="M684" i="1"/>
  <c r="T683" i="1"/>
  <c r="S683" i="1"/>
  <c r="P683" i="1" s="1"/>
  <c r="R683" i="1"/>
  <c r="Q683" i="1"/>
  <c r="O683" i="1"/>
  <c r="N683" i="1"/>
  <c r="M683" i="1"/>
  <c r="T682" i="1"/>
  <c r="S682" i="1"/>
  <c r="P682" i="1" s="1"/>
  <c r="R682" i="1"/>
  <c r="Q682" i="1"/>
  <c r="O682" i="1"/>
  <c r="N682" i="1"/>
  <c r="M682" i="1"/>
  <c r="U681" i="1"/>
  <c r="T681" i="1"/>
  <c r="S681" i="1"/>
  <c r="R681" i="1"/>
  <c r="Q681" i="1"/>
  <c r="P681" i="1"/>
  <c r="O681" i="1"/>
  <c r="N681" i="1"/>
  <c r="M681" i="1"/>
  <c r="U680" i="1"/>
  <c r="T680" i="1"/>
  <c r="S680" i="1"/>
  <c r="R680" i="1"/>
  <c r="Q680" i="1"/>
  <c r="P680" i="1" s="1"/>
  <c r="O680" i="1"/>
  <c r="N680" i="1"/>
  <c r="M680" i="1"/>
  <c r="T679" i="1"/>
  <c r="S679" i="1"/>
  <c r="R679" i="1"/>
  <c r="Q679" i="1"/>
  <c r="P679" i="1" s="1"/>
  <c r="O679" i="1"/>
  <c r="N679" i="1"/>
  <c r="M679" i="1"/>
  <c r="T678" i="1"/>
  <c r="S678" i="1"/>
  <c r="R678" i="1"/>
  <c r="Q678" i="1"/>
  <c r="P678" i="1" s="1"/>
  <c r="O678" i="1"/>
  <c r="N678" i="1"/>
  <c r="M678" i="1"/>
  <c r="T677" i="1"/>
  <c r="S677" i="1"/>
  <c r="R677" i="1"/>
  <c r="Q677" i="1"/>
  <c r="O677" i="1"/>
  <c r="N677" i="1"/>
  <c r="M677" i="1"/>
  <c r="T676" i="1"/>
  <c r="S676" i="1"/>
  <c r="R676" i="1"/>
  <c r="Q676" i="1"/>
  <c r="P676" i="1" s="1"/>
  <c r="O676" i="1"/>
  <c r="N676" i="1"/>
  <c r="M676" i="1"/>
  <c r="T675" i="1"/>
  <c r="S675" i="1"/>
  <c r="R675" i="1"/>
  <c r="Q675" i="1"/>
  <c r="P675" i="1" s="1"/>
  <c r="O675" i="1"/>
  <c r="N675" i="1"/>
  <c r="M675" i="1"/>
  <c r="T674" i="1"/>
  <c r="S674" i="1"/>
  <c r="R674" i="1"/>
  <c r="Q674" i="1"/>
  <c r="P674" i="1" s="1"/>
  <c r="O674" i="1"/>
  <c r="N674" i="1"/>
  <c r="M674" i="1"/>
  <c r="T673" i="1"/>
  <c r="S673" i="1"/>
  <c r="R673" i="1"/>
  <c r="Q673" i="1"/>
  <c r="O673" i="1"/>
  <c r="N673" i="1"/>
  <c r="M673" i="1"/>
  <c r="T672" i="1"/>
  <c r="S672" i="1"/>
  <c r="R672" i="1"/>
  <c r="Q672" i="1"/>
  <c r="P672" i="1" s="1"/>
  <c r="O672" i="1"/>
  <c r="N672" i="1"/>
  <c r="M672" i="1"/>
  <c r="T671" i="1"/>
  <c r="S671" i="1"/>
  <c r="R671" i="1"/>
  <c r="Q671" i="1"/>
  <c r="P671" i="1"/>
  <c r="O671" i="1"/>
  <c r="N671" i="1"/>
  <c r="M671" i="1"/>
  <c r="T670" i="1"/>
  <c r="S670" i="1"/>
  <c r="R670" i="1"/>
  <c r="Q670" i="1"/>
  <c r="P670" i="1"/>
  <c r="O670" i="1"/>
  <c r="N670" i="1"/>
  <c r="M670" i="1"/>
  <c r="T669" i="1"/>
  <c r="S669" i="1"/>
  <c r="R669" i="1"/>
  <c r="Q669" i="1"/>
  <c r="P669" i="1"/>
  <c r="O669" i="1"/>
  <c r="N669" i="1"/>
  <c r="M669" i="1"/>
  <c r="T668" i="1"/>
  <c r="S668" i="1"/>
  <c r="R668" i="1"/>
  <c r="Q668" i="1"/>
  <c r="P668" i="1"/>
  <c r="O668" i="1"/>
  <c r="N668" i="1"/>
  <c r="M668" i="1"/>
  <c r="T667" i="1"/>
  <c r="S667" i="1"/>
  <c r="R667" i="1"/>
  <c r="Q667" i="1"/>
  <c r="P667" i="1"/>
  <c r="O667" i="1"/>
  <c r="N667" i="1"/>
  <c r="M667" i="1"/>
  <c r="T666" i="1"/>
  <c r="S666" i="1"/>
  <c r="R666" i="1"/>
  <c r="Q666" i="1"/>
  <c r="P666" i="1"/>
  <c r="O666" i="1"/>
  <c r="N666" i="1"/>
  <c r="M666" i="1"/>
  <c r="T665" i="1"/>
  <c r="S665" i="1"/>
  <c r="R665" i="1"/>
  <c r="Q665" i="1"/>
  <c r="P665" i="1"/>
  <c r="O665" i="1"/>
  <c r="N665" i="1"/>
  <c r="M665" i="1"/>
  <c r="T664" i="1"/>
  <c r="S664" i="1"/>
  <c r="R664" i="1"/>
  <c r="Q664" i="1"/>
  <c r="P664" i="1"/>
  <c r="O664" i="1"/>
  <c r="N664" i="1"/>
  <c r="M664" i="1"/>
  <c r="T663" i="1"/>
  <c r="S663" i="1"/>
  <c r="R663" i="1"/>
  <c r="Q663" i="1"/>
  <c r="P663" i="1"/>
  <c r="O663" i="1"/>
  <c r="N663" i="1"/>
  <c r="M663" i="1"/>
  <c r="T662" i="1"/>
  <c r="S662" i="1"/>
  <c r="R662" i="1"/>
  <c r="Q662" i="1"/>
  <c r="P662" i="1"/>
  <c r="O662" i="1"/>
  <c r="N662" i="1"/>
  <c r="M662" i="1"/>
  <c r="T661" i="1"/>
  <c r="S661" i="1"/>
  <c r="R661" i="1"/>
  <c r="Q661" i="1"/>
  <c r="P661" i="1"/>
  <c r="O661" i="1"/>
  <c r="N661" i="1"/>
  <c r="M661" i="1"/>
  <c r="T660" i="1"/>
  <c r="S660" i="1"/>
  <c r="R660" i="1"/>
  <c r="Q660" i="1"/>
  <c r="P660" i="1"/>
  <c r="O660" i="1"/>
  <c r="N660" i="1"/>
  <c r="M660" i="1"/>
  <c r="U659" i="1"/>
  <c r="T659" i="1"/>
  <c r="S659" i="1"/>
  <c r="R659" i="1"/>
  <c r="Q659" i="1"/>
  <c r="P659" i="1" s="1"/>
  <c r="O659" i="1"/>
  <c r="N659" i="1"/>
  <c r="M659" i="1"/>
  <c r="T658" i="1"/>
  <c r="S658" i="1"/>
  <c r="R658" i="1"/>
  <c r="Q658" i="1"/>
  <c r="P658" i="1" s="1"/>
  <c r="O658" i="1"/>
  <c r="N658" i="1"/>
  <c r="M658" i="1"/>
  <c r="T657" i="1"/>
  <c r="S657" i="1"/>
  <c r="R657" i="1"/>
  <c r="Q657" i="1"/>
  <c r="O657" i="1"/>
  <c r="N657" i="1"/>
  <c r="M657" i="1"/>
  <c r="T656" i="1"/>
  <c r="S656" i="1"/>
  <c r="R656" i="1"/>
  <c r="Q656" i="1"/>
  <c r="O656" i="1"/>
  <c r="N656" i="1"/>
  <c r="M656" i="1"/>
  <c r="T655" i="1"/>
  <c r="S655" i="1"/>
  <c r="R655" i="1"/>
  <c r="Q655" i="1"/>
  <c r="P655" i="1" s="1"/>
  <c r="O655" i="1"/>
  <c r="N655" i="1"/>
  <c r="M655" i="1"/>
  <c r="T654" i="1"/>
  <c r="S654" i="1"/>
  <c r="R654" i="1"/>
  <c r="Q654" i="1"/>
  <c r="P654" i="1" s="1"/>
  <c r="O654" i="1"/>
  <c r="N654" i="1"/>
  <c r="M654" i="1"/>
  <c r="T653" i="1"/>
  <c r="S653" i="1"/>
  <c r="R653" i="1"/>
  <c r="Q653" i="1"/>
  <c r="O653" i="1"/>
  <c r="N653" i="1"/>
  <c r="M653" i="1"/>
  <c r="T652" i="1"/>
  <c r="S652" i="1"/>
  <c r="R652" i="1"/>
  <c r="Q652" i="1"/>
  <c r="O652" i="1"/>
  <c r="N652" i="1"/>
  <c r="M652" i="1"/>
  <c r="T651" i="1"/>
  <c r="S651" i="1"/>
  <c r="R651" i="1"/>
  <c r="Q651" i="1"/>
  <c r="P651" i="1" s="1"/>
  <c r="O651" i="1"/>
  <c r="N651" i="1"/>
  <c r="M651" i="1"/>
  <c r="T650" i="1"/>
  <c r="S650" i="1"/>
  <c r="R650" i="1"/>
  <c r="Q650" i="1"/>
  <c r="P650" i="1" s="1"/>
  <c r="O650" i="1"/>
  <c r="N650" i="1"/>
  <c r="M650" i="1"/>
  <c r="T649" i="1"/>
  <c r="S649" i="1"/>
  <c r="R649" i="1"/>
  <c r="Q649" i="1"/>
  <c r="O649" i="1"/>
  <c r="N649" i="1"/>
  <c r="M649" i="1"/>
  <c r="T648" i="1"/>
  <c r="S648" i="1"/>
  <c r="R648" i="1"/>
  <c r="Q648" i="1"/>
  <c r="O648" i="1"/>
  <c r="N648" i="1"/>
  <c r="M648" i="1"/>
  <c r="T647" i="1"/>
  <c r="S647" i="1"/>
  <c r="R647" i="1"/>
  <c r="Q647" i="1"/>
  <c r="P647" i="1" s="1"/>
  <c r="O647" i="1"/>
  <c r="N647" i="1"/>
  <c r="M647" i="1"/>
  <c r="T646" i="1"/>
  <c r="S646" i="1"/>
  <c r="R646" i="1"/>
  <c r="Q646" i="1"/>
  <c r="P646" i="1" s="1"/>
  <c r="O646" i="1"/>
  <c r="N646" i="1"/>
  <c r="M646" i="1"/>
  <c r="T645" i="1"/>
  <c r="S645" i="1"/>
  <c r="R645" i="1"/>
  <c r="Q645" i="1"/>
  <c r="O645" i="1"/>
  <c r="N645" i="1"/>
  <c r="M645" i="1"/>
  <c r="T644" i="1"/>
  <c r="S644" i="1"/>
  <c r="R644" i="1"/>
  <c r="Q644" i="1"/>
  <c r="O644" i="1"/>
  <c r="N644" i="1"/>
  <c r="M644" i="1"/>
  <c r="T643" i="1"/>
  <c r="S643" i="1"/>
  <c r="R643" i="1"/>
  <c r="Q643" i="1"/>
  <c r="P643" i="1" s="1"/>
  <c r="O643" i="1"/>
  <c r="N643" i="1"/>
  <c r="M643" i="1"/>
  <c r="T642" i="1"/>
  <c r="S642" i="1"/>
  <c r="R642" i="1"/>
  <c r="Q642" i="1"/>
  <c r="P642" i="1" s="1"/>
  <c r="O642" i="1"/>
  <c r="N642" i="1"/>
  <c r="M642" i="1"/>
  <c r="T641" i="1"/>
  <c r="S641" i="1"/>
  <c r="R641" i="1"/>
  <c r="Q641" i="1"/>
  <c r="O641" i="1"/>
  <c r="N641" i="1"/>
  <c r="M641" i="1"/>
  <c r="T640" i="1"/>
  <c r="S640" i="1"/>
  <c r="R640" i="1"/>
  <c r="Q640" i="1"/>
  <c r="O640" i="1"/>
  <c r="N640" i="1"/>
  <c r="M640" i="1"/>
  <c r="T639" i="1"/>
  <c r="S639" i="1"/>
  <c r="R639" i="1"/>
  <c r="Q639" i="1"/>
  <c r="P639" i="1" s="1"/>
  <c r="O639" i="1"/>
  <c r="N639" i="1"/>
  <c r="M639" i="1"/>
  <c r="T638" i="1"/>
  <c r="S638" i="1"/>
  <c r="R638" i="1"/>
  <c r="Q638" i="1"/>
  <c r="P638" i="1" s="1"/>
  <c r="O638" i="1"/>
  <c r="N638" i="1"/>
  <c r="M638" i="1"/>
  <c r="T637" i="1"/>
  <c r="S637" i="1"/>
  <c r="R637" i="1"/>
  <c r="Q637" i="1"/>
  <c r="O637" i="1"/>
  <c r="N637" i="1"/>
  <c r="M637" i="1"/>
  <c r="T636" i="1"/>
  <c r="S636" i="1"/>
  <c r="R636" i="1"/>
  <c r="Q636" i="1"/>
  <c r="O636" i="1"/>
  <c r="N636" i="1"/>
  <c r="M636" i="1"/>
  <c r="T635" i="1"/>
  <c r="S635" i="1"/>
  <c r="R635" i="1"/>
  <c r="Q635" i="1"/>
  <c r="P635" i="1" s="1"/>
  <c r="O635" i="1"/>
  <c r="N635" i="1"/>
  <c r="M635" i="1"/>
  <c r="T634" i="1"/>
  <c r="S634" i="1"/>
  <c r="R634" i="1"/>
  <c r="Q634" i="1"/>
  <c r="P634" i="1" s="1"/>
  <c r="O634" i="1"/>
  <c r="N634" i="1"/>
  <c r="M634" i="1"/>
  <c r="T633" i="1"/>
  <c r="S633" i="1"/>
  <c r="R633" i="1"/>
  <c r="Q633" i="1"/>
  <c r="O633" i="1"/>
  <c r="N633" i="1"/>
  <c r="M633" i="1"/>
  <c r="T632" i="1"/>
  <c r="S632" i="1"/>
  <c r="R632" i="1"/>
  <c r="Q632" i="1"/>
  <c r="O632" i="1"/>
  <c r="N632" i="1"/>
  <c r="M632" i="1"/>
  <c r="T631" i="1"/>
  <c r="S631" i="1"/>
  <c r="R631" i="1"/>
  <c r="Q631" i="1"/>
  <c r="P631" i="1" s="1"/>
  <c r="O631" i="1"/>
  <c r="N631" i="1"/>
  <c r="M631" i="1"/>
  <c r="T630" i="1"/>
  <c r="S630" i="1"/>
  <c r="R630" i="1"/>
  <c r="Q630" i="1"/>
  <c r="P630" i="1" s="1"/>
  <c r="O630" i="1"/>
  <c r="N630" i="1"/>
  <c r="M630" i="1"/>
  <c r="T629" i="1"/>
  <c r="S629" i="1"/>
  <c r="R629" i="1"/>
  <c r="Q629" i="1"/>
  <c r="O629" i="1"/>
  <c r="N629" i="1"/>
  <c r="M629" i="1"/>
  <c r="T628" i="1"/>
  <c r="S628" i="1"/>
  <c r="R628" i="1"/>
  <c r="Q628" i="1"/>
  <c r="O628" i="1"/>
  <c r="N628" i="1"/>
  <c r="M628" i="1"/>
  <c r="T627" i="1"/>
  <c r="S627" i="1"/>
  <c r="R627" i="1"/>
  <c r="Q627" i="1"/>
  <c r="P627" i="1" s="1"/>
  <c r="O627" i="1"/>
  <c r="N627" i="1"/>
  <c r="M627" i="1"/>
  <c r="T626" i="1"/>
  <c r="S626" i="1"/>
  <c r="R626" i="1"/>
  <c r="Q626" i="1"/>
  <c r="P626" i="1" s="1"/>
  <c r="O626" i="1"/>
  <c r="N626" i="1"/>
  <c r="M626" i="1"/>
  <c r="T625" i="1"/>
  <c r="S625" i="1"/>
  <c r="R625" i="1"/>
  <c r="Q625" i="1"/>
  <c r="O625" i="1"/>
  <c r="N625" i="1"/>
  <c r="M625" i="1"/>
  <c r="T624" i="1"/>
  <c r="S624" i="1"/>
  <c r="R624" i="1"/>
  <c r="Q624" i="1"/>
  <c r="O624" i="1"/>
  <c r="N624" i="1"/>
  <c r="M624" i="1"/>
  <c r="T623" i="1"/>
  <c r="S623" i="1"/>
  <c r="R623" i="1"/>
  <c r="Q623" i="1"/>
  <c r="P623" i="1" s="1"/>
  <c r="O623" i="1"/>
  <c r="N623" i="1"/>
  <c r="M623" i="1"/>
  <c r="T622" i="1"/>
  <c r="S622" i="1"/>
  <c r="R622" i="1"/>
  <c r="Q622" i="1"/>
  <c r="P622" i="1" s="1"/>
  <c r="O622" i="1"/>
  <c r="N622" i="1"/>
  <c r="M622" i="1"/>
  <c r="T621" i="1"/>
  <c r="S621" i="1"/>
  <c r="R621" i="1"/>
  <c r="Q621" i="1"/>
  <c r="O621" i="1"/>
  <c r="N621" i="1"/>
  <c r="M621" i="1"/>
  <c r="T620" i="1"/>
  <c r="S620" i="1"/>
  <c r="R620" i="1"/>
  <c r="Q620" i="1"/>
  <c r="O620" i="1"/>
  <c r="N620" i="1"/>
  <c r="M620" i="1"/>
  <c r="T619" i="1"/>
  <c r="S619" i="1"/>
  <c r="R619" i="1"/>
  <c r="Q619" i="1"/>
  <c r="P619" i="1" s="1"/>
  <c r="O619" i="1"/>
  <c r="N619" i="1"/>
  <c r="M619" i="1"/>
  <c r="T618" i="1"/>
  <c r="S618" i="1"/>
  <c r="R618" i="1"/>
  <c r="Q618" i="1"/>
  <c r="P618" i="1" s="1"/>
  <c r="O618" i="1"/>
  <c r="N618" i="1"/>
  <c r="M618" i="1"/>
  <c r="T617" i="1"/>
  <c r="S617" i="1"/>
  <c r="R617" i="1"/>
  <c r="Q617" i="1"/>
  <c r="O617" i="1"/>
  <c r="N617" i="1"/>
  <c r="M617" i="1"/>
  <c r="T616" i="1"/>
  <c r="S616" i="1"/>
  <c r="R616" i="1"/>
  <c r="Q616" i="1"/>
  <c r="O616" i="1"/>
  <c r="N616" i="1"/>
  <c r="M616" i="1"/>
  <c r="T615" i="1"/>
  <c r="S615" i="1"/>
  <c r="R615" i="1"/>
  <c r="Q615" i="1"/>
  <c r="P615" i="1" s="1"/>
  <c r="O615" i="1"/>
  <c r="N615" i="1"/>
  <c r="M615" i="1"/>
  <c r="T614" i="1"/>
  <c r="S614" i="1"/>
  <c r="R614" i="1"/>
  <c r="Q614" i="1"/>
  <c r="P614" i="1" s="1"/>
  <c r="O614" i="1"/>
  <c r="N614" i="1"/>
  <c r="M614" i="1"/>
  <c r="T613" i="1"/>
  <c r="S613" i="1"/>
  <c r="R613" i="1"/>
  <c r="Q613" i="1"/>
  <c r="O613" i="1"/>
  <c r="N613" i="1"/>
  <c r="M613" i="1"/>
  <c r="T612" i="1"/>
  <c r="S612" i="1"/>
  <c r="R612" i="1"/>
  <c r="Q612" i="1"/>
  <c r="O612" i="1"/>
  <c r="N612" i="1"/>
  <c r="M612" i="1"/>
  <c r="T611" i="1"/>
  <c r="S611" i="1"/>
  <c r="R611" i="1"/>
  <c r="Q611" i="1"/>
  <c r="P611" i="1" s="1"/>
  <c r="O611" i="1"/>
  <c r="N611" i="1"/>
  <c r="M611" i="1"/>
  <c r="T610" i="1"/>
  <c r="S610" i="1"/>
  <c r="R610" i="1"/>
  <c r="Q610" i="1"/>
  <c r="P610" i="1" s="1"/>
  <c r="O610" i="1"/>
  <c r="N610" i="1"/>
  <c r="M610" i="1"/>
  <c r="U609" i="1"/>
  <c r="T609" i="1"/>
  <c r="S609" i="1"/>
  <c r="R609" i="1"/>
  <c r="Q609" i="1"/>
  <c r="P609" i="1"/>
  <c r="O609" i="1"/>
  <c r="N609" i="1"/>
  <c r="M609" i="1"/>
  <c r="T608" i="1"/>
  <c r="S608" i="1"/>
  <c r="R608" i="1"/>
  <c r="Q608" i="1"/>
  <c r="P608" i="1"/>
  <c r="O608" i="1"/>
  <c r="N608" i="1"/>
  <c r="M608" i="1"/>
  <c r="T607" i="1"/>
  <c r="S607" i="1"/>
  <c r="R607" i="1"/>
  <c r="Q607" i="1"/>
  <c r="P607" i="1"/>
  <c r="O607" i="1"/>
  <c r="N607" i="1"/>
  <c r="M607" i="1"/>
  <c r="T606" i="1"/>
  <c r="S606" i="1"/>
  <c r="R606" i="1"/>
  <c r="Q606" i="1"/>
  <c r="P606" i="1"/>
  <c r="O606" i="1"/>
  <c r="N606" i="1"/>
  <c r="M606" i="1"/>
  <c r="T605" i="1"/>
  <c r="S605" i="1"/>
  <c r="R605" i="1"/>
  <c r="Q605" i="1"/>
  <c r="P605" i="1"/>
  <c r="O605" i="1"/>
  <c r="N605" i="1"/>
  <c r="M605" i="1"/>
  <c r="T604" i="1"/>
  <c r="S604" i="1"/>
  <c r="R604" i="1"/>
  <c r="Q604" i="1"/>
  <c r="P604" i="1"/>
  <c r="O604" i="1"/>
  <c r="N604" i="1"/>
  <c r="M604" i="1"/>
  <c r="T603" i="1"/>
  <c r="S603" i="1"/>
  <c r="R603" i="1"/>
  <c r="Q603" i="1"/>
  <c r="P603" i="1"/>
  <c r="O603" i="1"/>
  <c r="N603" i="1"/>
  <c r="M603" i="1"/>
  <c r="T602" i="1"/>
  <c r="S602" i="1"/>
  <c r="R602" i="1"/>
  <c r="Q602" i="1"/>
  <c r="P602" i="1"/>
  <c r="O602" i="1"/>
  <c r="N602" i="1"/>
  <c r="M602" i="1"/>
  <c r="T601" i="1"/>
  <c r="S601" i="1"/>
  <c r="R601" i="1"/>
  <c r="Q601" i="1"/>
  <c r="P601" i="1"/>
  <c r="O601" i="1"/>
  <c r="N601" i="1"/>
  <c r="M601" i="1"/>
  <c r="T600" i="1"/>
  <c r="S600" i="1"/>
  <c r="R600" i="1"/>
  <c r="Q600" i="1"/>
  <c r="P600" i="1"/>
  <c r="O600" i="1"/>
  <c r="N600" i="1"/>
  <c r="M600" i="1"/>
  <c r="T599" i="1"/>
  <c r="S599" i="1"/>
  <c r="R599" i="1"/>
  <c r="Q599" i="1"/>
  <c r="P599" i="1"/>
  <c r="O599" i="1"/>
  <c r="N599" i="1"/>
  <c r="M599" i="1"/>
  <c r="T598" i="1"/>
  <c r="S598" i="1"/>
  <c r="R598" i="1"/>
  <c r="Q598" i="1"/>
  <c r="P598" i="1"/>
  <c r="O598" i="1"/>
  <c r="N598" i="1"/>
  <c r="M598" i="1"/>
  <c r="T597" i="1"/>
  <c r="S597" i="1"/>
  <c r="R597" i="1"/>
  <c r="Q597" i="1"/>
  <c r="P597" i="1"/>
  <c r="O597" i="1"/>
  <c r="N597" i="1"/>
  <c r="M597" i="1"/>
  <c r="T596" i="1"/>
  <c r="S596" i="1"/>
  <c r="R596" i="1"/>
  <c r="Q596" i="1"/>
  <c r="P596" i="1"/>
  <c r="O596" i="1"/>
  <c r="N596" i="1"/>
  <c r="M596" i="1"/>
  <c r="T595" i="1"/>
  <c r="S595" i="1"/>
  <c r="R595" i="1"/>
  <c r="Q595" i="1"/>
  <c r="P595" i="1"/>
  <c r="O595" i="1"/>
  <c r="N595" i="1"/>
  <c r="M595" i="1"/>
  <c r="T594" i="1"/>
  <c r="S594" i="1"/>
  <c r="R594" i="1"/>
  <c r="Q594" i="1"/>
  <c r="P594" i="1"/>
  <c r="O594" i="1"/>
  <c r="N594" i="1"/>
  <c r="M594" i="1"/>
  <c r="T593" i="1"/>
  <c r="S593" i="1"/>
  <c r="R593" i="1"/>
  <c r="Q593" i="1"/>
  <c r="P593" i="1"/>
  <c r="O593" i="1"/>
  <c r="N593" i="1"/>
  <c r="M593" i="1"/>
  <c r="T592" i="1"/>
  <c r="S592" i="1"/>
  <c r="R592" i="1"/>
  <c r="Q592" i="1"/>
  <c r="P592" i="1"/>
  <c r="O592" i="1"/>
  <c r="N592" i="1"/>
  <c r="M592" i="1"/>
  <c r="T591" i="1"/>
  <c r="S591" i="1"/>
  <c r="R591" i="1"/>
  <c r="Q591" i="1"/>
  <c r="P591" i="1"/>
  <c r="O591" i="1"/>
  <c r="N591" i="1"/>
  <c r="M591" i="1"/>
  <c r="T590" i="1"/>
  <c r="S590" i="1"/>
  <c r="R590" i="1"/>
  <c r="Q590" i="1"/>
  <c r="P590" i="1"/>
  <c r="O590" i="1"/>
  <c r="N590" i="1"/>
  <c r="M590" i="1"/>
  <c r="T589" i="1"/>
  <c r="S589" i="1"/>
  <c r="R589" i="1"/>
  <c r="Q589" i="1"/>
  <c r="P589" i="1"/>
  <c r="O589" i="1"/>
  <c r="N589" i="1"/>
  <c r="M589" i="1"/>
  <c r="T588" i="1"/>
  <c r="S588" i="1"/>
  <c r="R588" i="1"/>
  <c r="Q588" i="1"/>
  <c r="P588" i="1"/>
  <c r="O588" i="1"/>
  <c r="N588" i="1"/>
  <c r="M588" i="1"/>
  <c r="T587" i="1"/>
  <c r="S587" i="1"/>
  <c r="R587" i="1"/>
  <c r="Q587" i="1"/>
  <c r="P587" i="1"/>
  <c r="O587" i="1"/>
  <c r="N587" i="1"/>
  <c r="M587" i="1"/>
  <c r="T586" i="1"/>
  <c r="S586" i="1"/>
  <c r="R586" i="1"/>
  <c r="Q586" i="1"/>
  <c r="P586" i="1"/>
  <c r="O586" i="1"/>
  <c r="N586" i="1"/>
  <c r="M586" i="1"/>
  <c r="T585" i="1"/>
  <c r="S585" i="1"/>
  <c r="R585" i="1"/>
  <c r="Q585" i="1"/>
  <c r="P585" i="1"/>
  <c r="O585" i="1"/>
  <c r="N585" i="1"/>
  <c r="M585" i="1"/>
  <c r="U584" i="1"/>
  <c r="T584" i="1"/>
  <c r="S584" i="1"/>
  <c r="R584" i="1"/>
  <c r="Q584" i="1"/>
  <c r="P584" i="1" s="1"/>
  <c r="O584" i="1"/>
  <c r="N584" i="1"/>
  <c r="M584" i="1"/>
  <c r="U583" i="1"/>
  <c r="T583" i="1"/>
  <c r="S583" i="1"/>
  <c r="R583" i="1"/>
  <c r="P583" i="1" s="1"/>
  <c r="Q583" i="1"/>
  <c r="O583" i="1"/>
  <c r="N583" i="1"/>
  <c r="M583" i="1"/>
  <c r="T582" i="1"/>
  <c r="S582" i="1"/>
  <c r="R582" i="1"/>
  <c r="P582" i="1" s="1"/>
  <c r="Q582" i="1"/>
  <c r="O582" i="1"/>
  <c r="N582" i="1"/>
  <c r="M582" i="1"/>
  <c r="T581" i="1"/>
  <c r="S581" i="1"/>
  <c r="R581" i="1"/>
  <c r="P581" i="1" s="1"/>
  <c r="Q581" i="1"/>
  <c r="O581" i="1"/>
  <c r="N581" i="1"/>
  <c r="M581" i="1"/>
  <c r="T580" i="1"/>
  <c r="S580" i="1"/>
  <c r="R580" i="1"/>
  <c r="P580" i="1" s="1"/>
  <c r="Q580" i="1"/>
  <c r="O580" i="1"/>
  <c r="N580" i="1"/>
  <c r="M580" i="1"/>
  <c r="T579" i="1"/>
  <c r="S579" i="1"/>
  <c r="R579" i="1"/>
  <c r="P579" i="1" s="1"/>
  <c r="Q579" i="1"/>
  <c r="O579" i="1"/>
  <c r="N579" i="1"/>
  <c r="M579" i="1"/>
  <c r="T578" i="1"/>
  <c r="S578" i="1"/>
  <c r="R578" i="1"/>
  <c r="P578" i="1" s="1"/>
  <c r="Q578" i="1"/>
  <c r="O578" i="1"/>
  <c r="N578" i="1"/>
  <c r="M578" i="1"/>
  <c r="T577" i="1"/>
  <c r="S577" i="1"/>
  <c r="R577" i="1"/>
  <c r="P577" i="1" s="1"/>
  <c r="Q577" i="1"/>
  <c r="O577" i="1"/>
  <c r="N577" i="1"/>
  <c r="M577" i="1"/>
  <c r="T576" i="1"/>
  <c r="S576" i="1"/>
  <c r="R576" i="1"/>
  <c r="P576" i="1" s="1"/>
  <c r="Q576" i="1"/>
  <c r="O576" i="1"/>
  <c r="N576" i="1"/>
  <c r="M576" i="1"/>
  <c r="T575" i="1"/>
  <c r="S575" i="1"/>
  <c r="R575" i="1"/>
  <c r="P575" i="1" s="1"/>
  <c r="Q575" i="1"/>
  <c r="O575" i="1"/>
  <c r="N575" i="1"/>
  <c r="M575" i="1"/>
  <c r="T574" i="1"/>
  <c r="S574" i="1"/>
  <c r="R574" i="1"/>
  <c r="P574" i="1" s="1"/>
  <c r="Q574" i="1"/>
  <c r="O574" i="1"/>
  <c r="N574" i="1"/>
  <c r="M574" i="1"/>
  <c r="T573" i="1"/>
  <c r="S573" i="1"/>
  <c r="R573" i="1"/>
  <c r="P573" i="1" s="1"/>
  <c r="Q573" i="1"/>
  <c r="O573" i="1"/>
  <c r="N573" i="1"/>
  <c r="M573" i="1"/>
  <c r="T572" i="1"/>
  <c r="S572" i="1"/>
  <c r="R572" i="1"/>
  <c r="P572" i="1" s="1"/>
  <c r="Q572" i="1"/>
  <c r="O572" i="1"/>
  <c r="N572" i="1"/>
  <c r="M572" i="1"/>
  <c r="T571" i="1"/>
  <c r="S571" i="1"/>
  <c r="R571" i="1"/>
  <c r="P571" i="1" s="1"/>
  <c r="Q571" i="1"/>
  <c r="O571" i="1"/>
  <c r="N571" i="1"/>
  <c r="M571" i="1"/>
  <c r="T570" i="1"/>
  <c r="S570" i="1"/>
  <c r="R570" i="1"/>
  <c r="P570" i="1" s="1"/>
  <c r="Q570" i="1"/>
  <c r="O570" i="1"/>
  <c r="N570" i="1"/>
  <c r="M570" i="1"/>
  <c r="T569" i="1"/>
  <c r="S569" i="1"/>
  <c r="R569" i="1"/>
  <c r="P569" i="1" s="1"/>
  <c r="Q569" i="1"/>
  <c r="O569" i="1"/>
  <c r="N569" i="1"/>
  <c r="M569" i="1"/>
  <c r="T568" i="1"/>
  <c r="S568" i="1"/>
  <c r="R568" i="1"/>
  <c r="P568" i="1" s="1"/>
  <c r="Q568" i="1"/>
  <c r="O568" i="1"/>
  <c r="N568" i="1"/>
  <c r="M568" i="1"/>
  <c r="T567" i="1"/>
  <c r="S567" i="1"/>
  <c r="R567" i="1"/>
  <c r="P567" i="1" s="1"/>
  <c r="Q567" i="1"/>
  <c r="O567" i="1"/>
  <c r="N567" i="1"/>
  <c r="M567" i="1"/>
  <c r="T566" i="1"/>
  <c r="S566" i="1"/>
  <c r="R566" i="1"/>
  <c r="P566" i="1" s="1"/>
  <c r="Q566" i="1"/>
  <c r="O566" i="1"/>
  <c r="N566" i="1"/>
  <c r="M566" i="1"/>
  <c r="U565" i="1"/>
  <c r="T565" i="1"/>
  <c r="S565" i="1"/>
  <c r="R565" i="1"/>
  <c r="Q565" i="1"/>
  <c r="O565" i="1"/>
  <c r="N565" i="1"/>
  <c r="M565" i="1"/>
  <c r="T564" i="1"/>
  <c r="S564" i="1"/>
  <c r="R564" i="1"/>
  <c r="Q564" i="1"/>
  <c r="O564" i="1"/>
  <c r="N564" i="1"/>
  <c r="M564" i="1"/>
  <c r="T563" i="1"/>
  <c r="S563" i="1"/>
  <c r="R563" i="1"/>
  <c r="Q563" i="1"/>
  <c r="P563" i="1" s="1"/>
  <c r="O563" i="1"/>
  <c r="N563" i="1"/>
  <c r="M563" i="1"/>
  <c r="T562" i="1"/>
  <c r="S562" i="1"/>
  <c r="R562" i="1"/>
  <c r="Q562" i="1"/>
  <c r="P562" i="1" s="1"/>
  <c r="O562" i="1"/>
  <c r="N562" i="1"/>
  <c r="M562" i="1"/>
  <c r="T561" i="1"/>
  <c r="S561" i="1"/>
  <c r="R561" i="1"/>
  <c r="Q561" i="1"/>
  <c r="O561" i="1"/>
  <c r="N561" i="1"/>
  <c r="M561" i="1"/>
  <c r="T560" i="1"/>
  <c r="S560" i="1"/>
  <c r="R560" i="1"/>
  <c r="Q560" i="1"/>
  <c r="O560" i="1"/>
  <c r="N560" i="1"/>
  <c r="M560" i="1"/>
  <c r="T559" i="1"/>
  <c r="S559" i="1"/>
  <c r="R559" i="1"/>
  <c r="Q559" i="1"/>
  <c r="P559" i="1" s="1"/>
  <c r="O559" i="1"/>
  <c r="N559" i="1"/>
  <c r="M559" i="1"/>
  <c r="T558" i="1"/>
  <c r="S558" i="1"/>
  <c r="R558" i="1"/>
  <c r="Q558" i="1"/>
  <c r="P558" i="1" s="1"/>
  <c r="O558" i="1"/>
  <c r="N558" i="1"/>
  <c r="M558" i="1"/>
  <c r="T557" i="1"/>
  <c r="S557" i="1"/>
  <c r="R557" i="1"/>
  <c r="Q557" i="1"/>
  <c r="O557" i="1"/>
  <c r="N557" i="1"/>
  <c r="M557" i="1"/>
  <c r="T556" i="1"/>
  <c r="S556" i="1"/>
  <c r="R556" i="1"/>
  <c r="Q556" i="1"/>
  <c r="O556" i="1"/>
  <c r="N556" i="1"/>
  <c r="M556" i="1"/>
  <c r="T555" i="1"/>
  <c r="S555" i="1"/>
  <c r="R555" i="1"/>
  <c r="Q555" i="1"/>
  <c r="P555" i="1" s="1"/>
  <c r="O555" i="1"/>
  <c r="N555" i="1"/>
  <c r="M555" i="1"/>
  <c r="T554" i="1"/>
  <c r="S554" i="1"/>
  <c r="R554" i="1"/>
  <c r="Q554" i="1"/>
  <c r="P554" i="1" s="1"/>
  <c r="O554" i="1"/>
  <c r="N554" i="1"/>
  <c r="M554" i="1"/>
  <c r="T553" i="1"/>
  <c r="S553" i="1"/>
  <c r="R553" i="1"/>
  <c r="Q553" i="1"/>
  <c r="O553" i="1"/>
  <c r="N553" i="1"/>
  <c r="M553" i="1"/>
  <c r="T552" i="1"/>
  <c r="S552" i="1"/>
  <c r="R552" i="1"/>
  <c r="Q552" i="1"/>
  <c r="O552" i="1"/>
  <c r="N552" i="1"/>
  <c r="M552" i="1"/>
  <c r="T551" i="1"/>
  <c r="S551" i="1"/>
  <c r="R551" i="1"/>
  <c r="Q551" i="1"/>
  <c r="P551" i="1" s="1"/>
  <c r="O551" i="1"/>
  <c r="N551" i="1"/>
  <c r="M551" i="1"/>
  <c r="T550" i="1"/>
  <c r="S550" i="1"/>
  <c r="R550" i="1"/>
  <c r="Q550" i="1"/>
  <c r="P550" i="1" s="1"/>
  <c r="O550" i="1"/>
  <c r="N550" i="1"/>
  <c r="M550" i="1"/>
  <c r="U549" i="1"/>
  <c r="T549" i="1"/>
  <c r="P549" i="1" s="1"/>
  <c r="S549" i="1"/>
  <c r="R549" i="1"/>
  <c r="Q549" i="1"/>
  <c r="O549" i="1"/>
  <c r="N549" i="1"/>
  <c r="M549" i="1"/>
  <c r="T548" i="1"/>
  <c r="P548" i="1" s="1"/>
  <c r="S548" i="1"/>
  <c r="R548" i="1"/>
  <c r="Q548" i="1"/>
  <c r="O548" i="1"/>
  <c r="N548" i="1"/>
  <c r="M548" i="1"/>
  <c r="T547" i="1"/>
  <c r="P547" i="1" s="1"/>
  <c r="S547" i="1"/>
  <c r="R547" i="1"/>
  <c r="Q547" i="1"/>
  <c r="O547" i="1"/>
  <c r="N547" i="1"/>
  <c r="M547" i="1"/>
  <c r="T546" i="1"/>
  <c r="P546" i="1" s="1"/>
  <c r="S546" i="1"/>
  <c r="R546" i="1"/>
  <c r="Q546" i="1"/>
  <c r="O546" i="1"/>
  <c r="N546" i="1"/>
  <c r="M546" i="1"/>
  <c r="T545" i="1"/>
  <c r="P545" i="1" s="1"/>
  <c r="S545" i="1"/>
  <c r="R545" i="1"/>
  <c r="Q545" i="1"/>
  <c r="O545" i="1"/>
  <c r="N545" i="1"/>
  <c r="M545" i="1"/>
  <c r="T544" i="1"/>
  <c r="P544" i="1" s="1"/>
  <c r="S544" i="1"/>
  <c r="R544" i="1"/>
  <c r="Q544" i="1"/>
  <c r="O544" i="1"/>
  <c r="N544" i="1"/>
  <c r="M544" i="1"/>
  <c r="T543" i="1"/>
  <c r="P543" i="1" s="1"/>
  <c r="S543" i="1"/>
  <c r="R543" i="1"/>
  <c r="Q543" i="1"/>
  <c r="O543" i="1"/>
  <c r="N543" i="1"/>
  <c r="M543" i="1"/>
  <c r="T542" i="1"/>
  <c r="P542" i="1" s="1"/>
  <c r="S542" i="1"/>
  <c r="R542" i="1"/>
  <c r="Q542" i="1"/>
  <c r="O542" i="1"/>
  <c r="N542" i="1"/>
  <c r="M542" i="1"/>
  <c r="T541" i="1"/>
  <c r="P541" i="1" s="1"/>
  <c r="S541" i="1"/>
  <c r="R541" i="1"/>
  <c r="Q541" i="1"/>
  <c r="O541" i="1"/>
  <c r="N541" i="1"/>
  <c r="M541" i="1"/>
  <c r="T540" i="1"/>
  <c r="P540" i="1" s="1"/>
  <c r="S540" i="1"/>
  <c r="R540" i="1"/>
  <c r="Q540" i="1"/>
  <c r="O540" i="1"/>
  <c r="N540" i="1"/>
  <c r="M540" i="1"/>
  <c r="T539" i="1"/>
  <c r="P539" i="1" s="1"/>
  <c r="S539" i="1"/>
  <c r="R539" i="1"/>
  <c r="Q539" i="1"/>
  <c r="O539" i="1"/>
  <c r="N539" i="1"/>
  <c r="M539" i="1"/>
  <c r="T538" i="1"/>
  <c r="P538" i="1" s="1"/>
  <c r="S538" i="1"/>
  <c r="R538" i="1"/>
  <c r="Q538" i="1"/>
  <c r="O538" i="1"/>
  <c r="N538" i="1"/>
  <c r="M538" i="1"/>
  <c r="T537" i="1"/>
  <c r="S537" i="1"/>
  <c r="R537" i="1"/>
  <c r="Q537" i="1"/>
  <c r="P537" i="1"/>
  <c r="O537" i="1"/>
  <c r="N537" i="1"/>
  <c r="M537" i="1"/>
  <c r="T536" i="1"/>
  <c r="S536" i="1"/>
  <c r="R536" i="1"/>
  <c r="Q536" i="1"/>
  <c r="P536" i="1"/>
  <c r="O536" i="1"/>
  <c r="N536" i="1"/>
  <c r="M536" i="1"/>
  <c r="T535" i="1"/>
  <c r="P535" i="1" s="1"/>
  <c r="S535" i="1"/>
  <c r="R535" i="1"/>
  <c r="Q535" i="1"/>
  <c r="O535" i="1"/>
  <c r="N535" i="1"/>
  <c r="M535" i="1"/>
  <c r="T534" i="1"/>
  <c r="P534" i="1" s="1"/>
  <c r="S534" i="1"/>
  <c r="R534" i="1"/>
  <c r="Q534" i="1"/>
  <c r="O534" i="1"/>
  <c r="N534" i="1"/>
  <c r="M534" i="1"/>
  <c r="T533" i="1"/>
  <c r="S533" i="1"/>
  <c r="R533" i="1"/>
  <c r="Q533" i="1"/>
  <c r="P533" i="1"/>
  <c r="O533" i="1"/>
  <c r="N533" i="1"/>
  <c r="M533" i="1"/>
  <c r="T532" i="1"/>
  <c r="P532" i="1" s="1"/>
  <c r="S532" i="1"/>
  <c r="R532" i="1"/>
  <c r="Q532" i="1"/>
  <c r="O532" i="1"/>
  <c r="N532" i="1"/>
  <c r="M532" i="1"/>
  <c r="T531" i="1"/>
  <c r="P531" i="1" s="1"/>
  <c r="S531" i="1"/>
  <c r="R531" i="1"/>
  <c r="Q531" i="1"/>
  <c r="O531" i="1"/>
  <c r="N531" i="1"/>
  <c r="M531" i="1"/>
  <c r="T530" i="1"/>
  <c r="P530" i="1" s="1"/>
  <c r="S530" i="1"/>
  <c r="R530" i="1"/>
  <c r="Q530" i="1"/>
  <c r="O530" i="1"/>
  <c r="N530" i="1"/>
  <c r="M530" i="1"/>
  <c r="T529" i="1"/>
  <c r="P529" i="1" s="1"/>
  <c r="S529" i="1"/>
  <c r="R529" i="1"/>
  <c r="Q529" i="1"/>
  <c r="O529" i="1"/>
  <c r="N529" i="1"/>
  <c r="M529" i="1"/>
  <c r="T528" i="1"/>
  <c r="P528" i="1" s="1"/>
  <c r="S528" i="1"/>
  <c r="R528" i="1"/>
  <c r="Q528" i="1"/>
  <c r="O528" i="1"/>
  <c r="N528" i="1"/>
  <c r="M528" i="1"/>
  <c r="T527" i="1"/>
  <c r="P527" i="1" s="1"/>
  <c r="S527" i="1"/>
  <c r="R527" i="1"/>
  <c r="Q527" i="1"/>
  <c r="O527" i="1"/>
  <c r="N527" i="1"/>
  <c r="M527" i="1"/>
  <c r="T526" i="1"/>
  <c r="P526" i="1" s="1"/>
  <c r="S526" i="1"/>
  <c r="R526" i="1"/>
  <c r="Q526" i="1"/>
  <c r="O526" i="1"/>
  <c r="N526" i="1"/>
  <c r="M526" i="1"/>
  <c r="U525" i="1"/>
  <c r="T525" i="1"/>
  <c r="S525" i="1"/>
  <c r="R525" i="1"/>
  <c r="Q525" i="1"/>
  <c r="P525" i="1" s="1"/>
  <c r="O525" i="1"/>
  <c r="N525" i="1"/>
  <c r="M525" i="1"/>
  <c r="T524" i="1"/>
  <c r="S524" i="1"/>
  <c r="R524" i="1"/>
  <c r="Q524" i="1"/>
  <c r="P524" i="1" s="1"/>
  <c r="O524" i="1"/>
  <c r="N524" i="1"/>
  <c r="M524" i="1"/>
  <c r="T523" i="1"/>
  <c r="S523" i="1"/>
  <c r="R523" i="1"/>
  <c r="Q523" i="1"/>
  <c r="P523" i="1" s="1"/>
  <c r="O523" i="1"/>
  <c r="N523" i="1"/>
  <c r="M523" i="1"/>
  <c r="T522" i="1"/>
  <c r="S522" i="1"/>
  <c r="R522" i="1"/>
  <c r="Q522" i="1"/>
  <c r="P522" i="1" s="1"/>
  <c r="O522" i="1"/>
  <c r="N522" i="1"/>
  <c r="M522" i="1"/>
  <c r="T521" i="1"/>
  <c r="S521" i="1"/>
  <c r="R521" i="1"/>
  <c r="Q521" i="1"/>
  <c r="P521" i="1" s="1"/>
  <c r="O521" i="1"/>
  <c r="N521" i="1"/>
  <c r="M521" i="1"/>
  <c r="T520" i="1"/>
  <c r="S520" i="1"/>
  <c r="R520" i="1"/>
  <c r="Q520" i="1"/>
  <c r="P520" i="1" s="1"/>
  <c r="O520" i="1"/>
  <c r="N520" i="1"/>
  <c r="M520" i="1"/>
  <c r="T519" i="1"/>
  <c r="S519" i="1"/>
  <c r="R519" i="1"/>
  <c r="Q519" i="1"/>
  <c r="P519" i="1" s="1"/>
  <c r="O519" i="1"/>
  <c r="N519" i="1"/>
  <c r="M519" i="1"/>
  <c r="T518" i="1"/>
  <c r="S518" i="1"/>
  <c r="R518" i="1"/>
  <c r="Q518" i="1"/>
  <c r="P518" i="1" s="1"/>
  <c r="O518" i="1"/>
  <c r="N518" i="1"/>
  <c r="M518" i="1"/>
  <c r="T517" i="1"/>
  <c r="S517" i="1"/>
  <c r="R517" i="1"/>
  <c r="Q517" i="1"/>
  <c r="P517" i="1" s="1"/>
  <c r="O517" i="1"/>
  <c r="N517" i="1"/>
  <c r="M517" i="1"/>
  <c r="T516" i="1"/>
  <c r="S516" i="1"/>
  <c r="R516" i="1"/>
  <c r="Q516" i="1"/>
  <c r="P516" i="1" s="1"/>
  <c r="O516" i="1"/>
  <c r="N516" i="1"/>
  <c r="M516" i="1"/>
  <c r="T515" i="1"/>
  <c r="S515" i="1"/>
  <c r="R515" i="1"/>
  <c r="Q515" i="1"/>
  <c r="P515" i="1" s="1"/>
  <c r="O515" i="1"/>
  <c r="N515" i="1"/>
  <c r="M515" i="1"/>
  <c r="T514" i="1"/>
  <c r="S514" i="1"/>
  <c r="R514" i="1"/>
  <c r="Q514" i="1"/>
  <c r="P514" i="1" s="1"/>
  <c r="O514" i="1"/>
  <c r="N514" i="1"/>
  <c r="M514" i="1"/>
  <c r="T513" i="1"/>
  <c r="S513" i="1"/>
  <c r="R513" i="1"/>
  <c r="Q513" i="1"/>
  <c r="P513" i="1" s="1"/>
  <c r="O513" i="1"/>
  <c r="N513" i="1"/>
  <c r="M513" i="1"/>
  <c r="T512" i="1"/>
  <c r="S512" i="1"/>
  <c r="R512" i="1"/>
  <c r="Q512" i="1"/>
  <c r="P512" i="1" s="1"/>
  <c r="O512" i="1"/>
  <c r="N512" i="1"/>
  <c r="M512" i="1"/>
  <c r="T511" i="1"/>
  <c r="S511" i="1"/>
  <c r="R511" i="1"/>
  <c r="Q511" i="1"/>
  <c r="P511" i="1" s="1"/>
  <c r="O511" i="1"/>
  <c r="N511" i="1"/>
  <c r="M511" i="1"/>
  <c r="T510" i="1"/>
  <c r="S510" i="1"/>
  <c r="R510" i="1"/>
  <c r="Q510" i="1"/>
  <c r="P510" i="1" s="1"/>
  <c r="O510" i="1"/>
  <c r="N510" i="1"/>
  <c r="M510" i="1"/>
  <c r="T509" i="1"/>
  <c r="S509" i="1"/>
  <c r="R509" i="1"/>
  <c r="Q509" i="1"/>
  <c r="P509" i="1" s="1"/>
  <c r="O509" i="1"/>
  <c r="N509" i="1"/>
  <c r="M509" i="1"/>
  <c r="U508" i="1"/>
  <c r="T508" i="1"/>
  <c r="S508" i="1"/>
  <c r="R508" i="1"/>
  <c r="P508" i="1" s="1"/>
  <c r="Q508" i="1"/>
  <c r="O508" i="1"/>
  <c r="N508" i="1"/>
  <c r="M508" i="1"/>
  <c r="U507" i="1"/>
  <c r="T507" i="1"/>
  <c r="S507" i="1"/>
  <c r="R507" i="1"/>
  <c r="Q507" i="1"/>
  <c r="O507" i="1"/>
  <c r="N507" i="1"/>
  <c r="M507" i="1"/>
  <c r="U506" i="1"/>
  <c r="T506" i="1"/>
  <c r="S506" i="1"/>
  <c r="P506" i="1" s="1"/>
  <c r="R506" i="1"/>
  <c r="Q506" i="1"/>
  <c r="O506" i="1"/>
  <c r="N506" i="1"/>
  <c r="M506" i="1"/>
  <c r="T505" i="1"/>
  <c r="S505" i="1"/>
  <c r="P505" i="1" s="1"/>
  <c r="R505" i="1"/>
  <c r="Q505" i="1"/>
  <c r="O505" i="1"/>
  <c r="N505" i="1"/>
  <c r="M505" i="1"/>
  <c r="T504" i="1"/>
  <c r="S504" i="1"/>
  <c r="P504" i="1" s="1"/>
  <c r="R504" i="1"/>
  <c r="Q504" i="1"/>
  <c r="O504" i="1"/>
  <c r="N504" i="1"/>
  <c r="M504" i="1"/>
  <c r="T503" i="1"/>
  <c r="S503" i="1"/>
  <c r="P503" i="1" s="1"/>
  <c r="R503" i="1"/>
  <c r="Q503" i="1"/>
  <c r="O503" i="1"/>
  <c r="N503" i="1"/>
  <c r="M503" i="1"/>
  <c r="U502" i="1"/>
  <c r="T502" i="1"/>
  <c r="S502" i="1"/>
  <c r="R502" i="1"/>
  <c r="Q502" i="1"/>
  <c r="P502" i="1"/>
  <c r="O502" i="1"/>
  <c r="N502" i="1"/>
  <c r="M502" i="1"/>
  <c r="T501" i="1"/>
  <c r="S501" i="1"/>
  <c r="R501" i="1"/>
  <c r="Q501" i="1"/>
  <c r="P501" i="1"/>
  <c r="O501" i="1"/>
  <c r="N501" i="1"/>
  <c r="M501" i="1"/>
  <c r="T500" i="1"/>
  <c r="S500" i="1"/>
  <c r="R500" i="1"/>
  <c r="Q500" i="1"/>
  <c r="P500" i="1"/>
  <c r="O500" i="1"/>
  <c r="N500" i="1"/>
  <c r="M500" i="1"/>
  <c r="T499" i="1"/>
  <c r="S499" i="1"/>
  <c r="R499" i="1"/>
  <c r="Q499" i="1"/>
  <c r="P499" i="1"/>
  <c r="O499" i="1"/>
  <c r="N499" i="1"/>
  <c r="M499" i="1"/>
  <c r="T498" i="1"/>
  <c r="S498" i="1"/>
  <c r="R498" i="1"/>
  <c r="Q498" i="1"/>
  <c r="P498" i="1"/>
  <c r="O498" i="1"/>
  <c r="N498" i="1"/>
  <c r="M498" i="1"/>
  <c r="T497" i="1"/>
  <c r="S497" i="1"/>
  <c r="R497" i="1"/>
  <c r="Q497" i="1"/>
  <c r="P497" i="1"/>
  <c r="O497" i="1"/>
  <c r="N497" i="1"/>
  <c r="M497" i="1"/>
  <c r="T496" i="1"/>
  <c r="S496" i="1"/>
  <c r="R496" i="1"/>
  <c r="Q496" i="1"/>
  <c r="P496" i="1"/>
  <c r="O496" i="1"/>
  <c r="N496" i="1"/>
  <c r="M496" i="1"/>
  <c r="T495" i="1"/>
  <c r="S495" i="1"/>
  <c r="R495" i="1"/>
  <c r="Q495" i="1"/>
  <c r="P495" i="1"/>
  <c r="O495" i="1"/>
  <c r="N495" i="1"/>
  <c r="M495" i="1"/>
  <c r="T494" i="1"/>
  <c r="S494" i="1"/>
  <c r="R494" i="1"/>
  <c r="Q494" i="1"/>
  <c r="P494" i="1"/>
  <c r="O494" i="1"/>
  <c r="N494" i="1"/>
  <c r="M494" i="1"/>
  <c r="T493" i="1"/>
  <c r="S493" i="1"/>
  <c r="R493" i="1"/>
  <c r="Q493" i="1"/>
  <c r="P493" i="1"/>
  <c r="O493" i="1"/>
  <c r="N493" i="1"/>
  <c r="M493" i="1"/>
  <c r="T492" i="1"/>
  <c r="S492" i="1"/>
  <c r="R492" i="1"/>
  <c r="Q492" i="1"/>
  <c r="P492" i="1"/>
  <c r="O492" i="1"/>
  <c r="N492" i="1"/>
  <c r="M492" i="1"/>
  <c r="T491" i="1"/>
  <c r="S491" i="1"/>
  <c r="R491" i="1"/>
  <c r="Q491" i="1"/>
  <c r="P491" i="1"/>
  <c r="O491" i="1"/>
  <c r="N491" i="1"/>
  <c r="M491" i="1"/>
  <c r="T490" i="1"/>
  <c r="S490" i="1"/>
  <c r="R490" i="1"/>
  <c r="Q490" i="1"/>
  <c r="P490" i="1"/>
  <c r="O490" i="1"/>
  <c r="N490" i="1"/>
  <c r="M490" i="1"/>
  <c r="T489" i="1"/>
  <c r="S489" i="1"/>
  <c r="R489" i="1"/>
  <c r="Q489" i="1"/>
  <c r="P489" i="1"/>
  <c r="O489" i="1"/>
  <c r="N489" i="1"/>
  <c r="M489" i="1"/>
  <c r="T488" i="1"/>
  <c r="S488" i="1"/>
  <c r="R488" i="1"/>
  <c r="Q488" i="1"/>
  <c r="P488" i="1"/>
  <c r="O488" i="1"/>
  <c r="N488" i="1"/>
  <c r="M488" i="1"/>
  <c r="T487" i="1"/>
  <c r="S487" i="1"/>
  <c r="R487" i="1"/>
  <c r="Q487" i="1"/>
  <c r="P487" i="1"/>
  <c r="O487" i="1"/>
  <c r="N487" i="1"/>
  <c r="M487" i="1"/>
  <c r="T486" i="1"/>
  <c r="S486" i="1"/>
  <c r="R486" i="1"/>
  <c r="Q486" i="1"/>
  <c r="P486" i="1"/>
  <c r="O486" i="1"/>
  <c r="N486" i="1"/>
  <c r="M486" i="1"/>
  <c r="T485" i="1"/>
  <c r="S485" i="1"/>
  <c r="R485" i="1"/>
  <c r="Q485" i="1"/>
  <c r="P485" i="1"/>
  <c r="O485" i="1"/>
  <c r="N485" i="1"/>
  <c r="M485" i="1"/>
  <c r="U484" i="1"/>
  <c r="T484" i="1"/>
  <c r="S484" i="1"/>
  <c r="R484" i="1"/>
  <c r="Q484" i="1"/>
  <c r="P484" i="1" s="1"/>
  <c r="O484" i="1"/>
  <c r="N484" i="1"/>
  <c r="M484" i="1"/>
  <c r="T483" i="1"/>
  <c r="S483" i="1"/>
  <c r="R483" i="1"/>
  <c r="Q483" i="1"/>
  <c r="P483" i="1" s="1"/>
  <c r="O483" i="1"/>
  <c r="N483" i="1"/>
  <c r="M483" i="1"/>
  <c r="T482" i="1"/>
  <c r="S482" i="1"/>
  <c r="R482" i="1"/>
  <c r="Q482" i="1"/>
  <c r="P482" i="1" s="1"/>
  <c r="O482" i="1"/>
  <c r="N482" i="1"/>
  <c r="M482" i="1"/>
  <c r="T481" i="1"/>
  <c r="S481" i="1"/>
  <c r="R481" i="1"/>
  <c r="Q481" i="1"/>
  <c r="P481" i="1" s="1"/>
  <c r="O481" i="1"/>
  <c r="N481" i="1"/>
  <c r="M481" i="1"/>
  <c r="T480" i="1"/>
  <c r="S480" i="1"/>
  <c r="R480" i="1"/>
  <c r="Q480" i="1"/>
  <c r="P480" i="1" s="1"/>
  <c r="O480" i="1"/>
  <c r="N480" i="1"/>
  <c r="M480" i="1"/>
  <c r="T479" i="1"/>
  <c r="S479" i="1"/>
  <c r="R479" i="1"/>
  <c r="Q479" i="1"/>
  <c r="P479" i="1" s="1"/>
  <c r="O479" i="1"/>
  <c r="N479" i="1"/>
  <c r="M479" i="1"/>
  <c r="T478" i="1"/>
  <c r="S478" i="1"/>
  <c r="R478" i="1"/>
  <c r="Q478" i="1"/>
  <c r="P478" i="1" s="1"/>
  <c r="O478" i="1"/>
  <c r="N478" i="1"/>
  <c r="M478" i="1"/>
  <c r="T477" i="1"/>
  <c r="S477" i="1"/>
  <c r="R477" i="1"/>
  <c r="Q477" i="1"/>
  <c r="P477" i="1" s="1"/>
  <c r="O477" i="1"/>
  <c r="N477" i="1"/>
  <c r="M477" i="1"/>
  <c r="T476" i="1"/>
  <c r="S476" i="1"/>
  <c r="R476" i="1"/>
  <c r="Q476" i="1"/>
  <c r="P476" i="1" s="1"/>
  <c r="O476" i="1"/>
  <c r="N476" i="1"/>
  <c r="M476" i="1"/>
  <c r="T475" i="1"/>
  <c r="S475" i="1"/>
  <c r="R475" i="1"/>
  <c r="Q475" i="1"/>
  <c r="P475" i="1" s="1"/>
  <c r="O475" i="1"/>
  <c r="N475" i="1"/>
  <c r="M475" i="1"/>
  <c r="T474" i="1"/>
  <c r="S474" i="1"/>
  <c r="R474" i="1"/>
  <c r="Q474" i="1"/>
  <c r="P474" i="1" s="1"/>
  <c r="O474" i="1"/>
  <c r="N474" i="1"/>
  <c r="M474" i="1"/>
  <c r="T473" i="1"/>
  <c r="S473" i="1"/>
  <c r="R473" i="1"/>
  <c r="Q473" i="1"/>
  <c r="P473" i="1" s="1"/>
  <c r="O473" i="1"/>
  <c r="N473" i="1"/>
  <c r="M473" i="1"/>
  <c r="T472" i="1"/>
  <c r="S472" i="1"/>
  <c r="R472" i="1"/>
  <c r="Q472" i="1"/>
  <c r="P472" i="1" s="1"/>
  <c r="O472" i="1"/>
  <c r="N472" i="1"/>
  <c r="M472" i="1"/>
  <c r="T471" i="1"/>
  <c r="S471" i="1"/>
  <c r="R471" i="1"/>
  <c r="Q471" i="1"/>
  <c r="P471" i="1" s="1"/>
  <c r="O471" i="1"/>
  <c r="N471" i="1"/>
  <c r="M471" i="1"/>
  <c r="T470" i="1"/>
  <c r="S470" i="1"/>
  <c r="R470" i="1"/>
  <c r="Q470" i="1"/>
  <c r="P470" i="1" s="1"/>
  <c r="O470" i="1"/>
  <c r="N470" i="1"/>
  <c r="M470" i="1"/>
  <c r="T469" i="1"/>
  <c r="S469" i="1"/>
  <c r="R469" i="1"/>
  <c r="Q469" i="1"/>
  <c r="P469" i="1" s="1"/>
  <c r="O469" i="1"/>
  <c r="N469" i="1"/>
  <c r="M469" i="1"/>
  <c r="U468" i="1"/>
  <c r="T468" i="1"/>
  <c r="S468" i="1"/>
  <c r="R468" i="1"/>
  <c r="Q468" i="1"/>
  <c r="O468" i="1"/>
  <c r="N468" i="1"/>
  <c r="M468" i="1"/>
  <c r="T467" i="1"/>
  <c r="S467" i="1"/>
  <c r="R467" i="1"/>
  <c r="Q467" i="1"/>
  <c r="P467" i="1" s="1"/>
  <c r="O467" i="1"/>
  <c r="N467" i="1"/>
  <c r="M467" i="1"/>
  <c r="T466" i="1"/>
  <c r="S466" i="1"/>
  <c r="R466" i="1"/>
  <c r="Q466" i="1"/>
  <c r="P466" i="1" s="1"/>
  <c r="O466" i="1"/>
  <c r="N466" i="1"/>
  <c r="M466" i="1"/>
  <c r="T465" i="1"/>
  <c r="S465" i="1"/>
  <c r="R465" i="1"/>
  <c r="Q465" i="1"/>
  <c r="P465" i="1" s="1"/>
  <c r="O465" i="1"/>
  <c r="N465" i="1"/>
  <c r="M465" i="1"/>
  <c r="T464" i="1"/>
  <c r="S464" i="1"/>
  <c r="R464" i="1"/>
  <c r="Q464" i="1"/>
  <c r="P464" i="1" s="1"/>
  <c r="O464" i="1"/>
  <c r="N464" i="1"/>
  <c r="M464" i="1"/>
  <c r="T463" i="1"/>
  <c r="S463" i="1"/>
  <c r="R463" i="1"/>
  <c r="Q463" i="1"/>
  <c r="P463" i="1" s="1"/>
  <c r="O463" i="1"/>
  <c r="N463" i="1"/>
  <c r="M463" i="1"/>
  <c r="U462" i="1"/>
  <c r="T462" i="1"/>
  <c r="S462" i="1"/>
  <c r="R462" i="1"/>
  <c r="Q462" i="1"/>
  <c r="P462" i="1" s="1"/>
  <c r="O462" i="1"/>
  <c r="N462" i="1"/>
  <c r="M462" i="1"/>
  <c r="T461" i="1"/>
  <c r="S461" i="1"/>
  <c r="R461" i="1"/>
  <c r="Q461" i="1"/>
  <c r="O461" i="1"/>
  <c r="N461" i="1"/>
  <c r="M461" i="1"/>
  <c r="U460" i="1"/>
  <c r="T460" i="1"/>
  <c r="S460" i="1"/>
  <c r="R460" i="1"/>
  <c r="P460" i="1" s="1"/>
  <c r="Q460" i="1"/>
  <c r="O460" i="1"/>
  <c r="N460" i="1"/>
  <c r="M460" i="1"/>
  <c r="T459" i="1"/>
  <c r="S459" i="1"/>
  <c r="R459" i="1"/>
  <c r="P459" i="1" s="1"/>
  <c r="Q459" i="1"/>
  <c r="O459" i="1"/>
  <c r="N459" i="1"/>
  <c r="M459" i="1"/>
  <c r="T458" i="1"/>
  <c r="S458" i="1"/>
  <c r="R458" i="1"/>
  <c r="P458" i="1" s="1"/>
  <c r="Q458" i="1"/>
  <c r="O458" i="1"/>
  <c r="N458" i="1"/>
  <c r="M458" i="1"/>
  <c r="T457" i="1"/>
  <c r="S457" i="1"/>
  <c r="R457" i="1"/>
  <c r="Q457" i="1"/>
  <c r="O457" i="1"/>
  <c r="N457" i="1"/>
  <c r="M457" i="1"/>
  <c r="T456" i="1"/>
  <c r="S456" i="1"/>
  <c r="R456" i="1"/>
  <c r="P456" i="1" s="1"/>
  <c r="Q456" i="1"/>
  <c r="O456" i="1"/>
  <c r="N456" i="1"/>
  <c r="M456" i="1"/>
  <c r="T455" i="1"/>
  <c r="S455" i="1"/>
  <c r="R455" i="1"/>
  <c r="P455" i="1" s="1"/>
  <c r="Q455" i="1"/>
  <c r="O455" i="1"/>
  <c r="N455" i="1"/>
  <c r="M455" i="1"/>
  <c r="T454" i="1"/>
  <c r="S454" i="1"/>
  <c r="R454" i="1"/>
  <c r="P454" i="1" s="1"/>
  <c r="Q454" i="1"/>
  <c r="O454" i="1"/>
  <c r="N454" i="1"/>
  <c r="M454" i="1"/>
  <c r="T453" i="1"/>
  <c r="S453" i="1"/>
  <c r="R453" i="1"/>
  <c r="Q453" i="1"/>
  <c r="O453" i="1"/>
  <c r="N453" i="1"/>
  <c r="M453" i="1"/>
  <c r="T452" i="1"/>
  <c r="S452" i="1"/>
  <c r="R452" i="1"/>
  <c r="P452" i="1" s="1"/>
  <c r="Q452" i="1"/>
  <c r="O452" i="1"/>
  <c r="N452" i="1"/>
  <c r="M452" i="1"/>
  <c r="T451" i="1"/>
  <c r="S451" i="1"/>
  <c r="R451" i="1"/>
  <c r="P451" i="1" s="1"/>
  <c r="Q451" i="1"/>
  <c r="O451" i="1"/>
  <c r="N451" i="1"/>
  <c r="M451" i="1"/>
  <c r="T450" i="1"/>
  <c r="S450" i="1"/>
  <c r="R450" i="1"/>
  <c r="P450" i="1" s="1"/>
  <c r="Q450" i="1"/>
  <c r="O450" i="1"/>
  <c r="N450" i="1"/>
  <c r="M450" i="1"/>
  <c r="U449" i="1"/>
  <c r="T449" i="1"/>
  <c r="P449" i="1" s="1"/>
  <c r="S449" i="1"/>
  <c r="R449" i="1"/>
  <c r="Q449" i="1"/>
  <c r="O449" i="1"/>
  <c r="N449" i="1"/>
  <c r="M449" i="1"/>
  <c r="T448" i="1"/>
  <c r="P448" i="1" s="1"/>
  <c r="S448" i="1"/>
  <c r="R448" i="1"/>
  <c r="Q448" i="1"/>
  <c r="O448" i="1"/>
  <c r="N448" i="1"/>
  <c r="M448" i="1"/>
  <c r="T447" i="1"/>
  <c r="P447" i="1" s="1"/>
  <c r="S447" i="1"/>
  <c r="R447" i="1"/>
  <c r="Q447" i="1"/>
  <c r="O447" i="1"/>
  <c r="N447" i="1"/>
  <c r="M447" i="1"/>
  <c r="T446" i="1"/>
  <c r="P446" i="1" s="1"/>
  <c r="S446" i="1"/>
  <c r="R446" i="1"/>
  <c r="Q446" i="1"/>
  <c r="O446" i="1"/>
  <c r="N446" i="1"/>
  <c r="M446" i="1"/>
  <c r="T445" i="1"/>
  <c r="P445" i="1" s="1"/>
  <c r="S445" i="1"/>
  <c r="R445" i="1"/>
  <c r="Q445" i="1"/>
  <c r="O445" i="1"/>
  <c r="N445" i="1"/>
  <c r="M445" i="1"/>
  <c r="U444" i="1"/>
  <c r="T444" i="1"/>
  <c r="S444" i="1"/>
  <c r="R444" i="1"/>
  <c r="Q444" i="1"/>
  <c r="P444" i="1" s="1"/>
  <c r="O444" i="1"/>
  <c r="N444" i="1"/>
  <c r="M444" i="1"/>
  <c r="U443" i="1"/>
  <c r="T443" i="1"/>
  <c r="S443" i="1"/>
  <c r="R443" i="1"/>
  <c r="Q443" i="1"/>
  <c r="P443" i="1" s="1"/>
  <c r="O443" i="1"/>
  <c r="N443" i="1"/>
  <c r="M443" i="1"/>
  <c r="T442" i="1"/>
  <c r="S442" i="1"/>
  <c r="R442" i="1"/>
  <c r="Q442" i="1"/>
  <c r="P442" i="1" s="1"/>
  <c r="O442" i="1"/>
  <c r="N442" i="1"/>
  <c r="M442" i="1"/>
  <c r="T441" i="1"/>
  <c r="S441" i="1"/>
  <c r="R441" i="1"/>
  <c r="Q441" i="1"/>
  <c r="P441" i="1" s="1"/>
  <c r="O441" i="1"/>
  <c r="N441" i="1"/>
  <c r="M441" i="1"/>
  <c r="T440" i="1"/>
  <c r="S440" i="1"/>
  <c r="R440" i="1"/>
  <c r="Q440" i="1"/>
  <c r="O440" i="1"/>
  <c r="N440" i="1"/>
  <c r="M440" i="1"/>
  <c r="T439" i="1"/>
  <c r="S439" i="1"/>
  <c r="R439" i="1"/>
  <c r="Q439" i="1"/>
  <c r="P439" i="1" s="1"/>
  <c r="O439" i="1"/>
  <c r="N439" i="1"/>
  <c r="M439" i="1"/>
  <c r="T438" i="1"/>
  <c r="S438" i="1"/>
  <c r="R438" i="1"/>
  <c r="Q438" i="1"/>
  <c r="P438" i="1" s="1"/>
  <c r="O438" i="1"/>
  <c r="N438" i="1"/>
  <c r="M438" i="1"/>
  <c r="T437" i="1"/>
  <c r="S437" i="1"/>
  <c r="R437" i="1"/>
  <c r="Q437" i="1"/>
  <c r="P437" i="1" s="1"/>
  <c r="O437" i="1"/>
  <c r="N437" i="1"/>
  <c r="M437" i="1"/>
  <c r="U436" i="1"/>
  <c r="T436" i="1"/>
  <c r="S436" i="1"/>
  <c r="R436" i="1"/>
  <c r="Q436" i="1"/>
  <c r="O436" i="1"/>
  <c r="N436" i="1"/>
  <c r="M436" i="1"/>
  <c r="U435" i="1"/>
  <c r="T435" i="1"/>
  <c r="S435" i="1"/>
  <c r="R435" i="1"/>
  <c r="Q435" i="1"/>
  <c r="P435" i="1"/>
  <c r="O435" i="1"/>
  <c r="N435" i="1"/>
  <c r="M435" i="1"/>
  <c r="T434" i="1"/>
  <c r="S434" i="1"/>
  <c r="R434" i="1"/>
  <c r="Q434" i="1"/>
  <c r="P434" i="1"/>
  <c r="O434" i="1"/>
  <c r="N434" i="1"/>
  <c r="M434" i="1"/>
  <c r="U433" i="1"/>
  <c r="T433" i="1"/>
  <c r="S433" i="1"/>
  <c r="R433" i="1"/>
  <c r="Q433" i="1"/>
  <c r="P433" i="1" s="1"/>
  <c r="O433" i="1"/>
  <c r="N433" i="1"/>
  <c r="M433" i="1"/>
  <c r="U432" i="1"/>
  <c r="T432" i="1"/>
  <c r="S432" i="1"/>
  <c r="R432" i="1"/>
  <c r="Q432" i="1"/>
  <c r="P432" i="1" s="1"/>
  <c r="O432" i="1"/>
  <c r="N432" i="1"/>
  <c r="M432" i="1"/>
  <c r="T431" i="1"/>
  <c r="S431" i="1"/>
  <c r="R431" i="1"/>
  <c r="Q431" i="1"/>
  <c r="P431" i="1" s="1"/>
  <c r="O431" i="1"/>
  <c r="N431" i="1"/>
  <c r="M431" i="1"/>
  <c r="T430" i="1"/>
  <c r="S430" i="1"/>
  <c r="R430" i="1"/>
  <c r="Q430" i="1"/>
  <c r="O430" i="1"/>
  <c r="N430" i="1"/>
  <c r="M430" i="1"/>
  <c r="T429" i="1"/>
  <c r="S429" i="1"/>
  <c r="R429" i="1"/>
  <c r="Q429" i="1"/>
  <c r="P429" i="1" s="1"/>
  <c r="O429" i="1"/>
  <c r="N429" i="1"/>
  <c r="M429" i="1"/>
  <c r="T428" i="1"/>
  <c r="S428" i="1"/>
  <c r="R428" i="1"/>
  <c r="Q428" i="1"/>
  <c r="P428" i="1" s="1"/>
  <c r="O428" i="1"/>
  <c r="N428" i="1"/>
  <c r="M428" i="1"/>
  <c r="T427" i="1"/>
  <c r="S427" i="1"/>
  <c r="R427" i="1"/>
  <c r="Q427" i="1"/>
  <c r="P427" i="1" s="1"/>
  <c r="O427" i="1"/>
  <c r="N427" i="1"/>
  <c r="M427" i="1"/>
  <c r="T426" i="1"/>
  <c r="S426" i="1"/>
  <c r="R426" i="1"/>
  <c r="Q426" i="1"/>
  <c r="O426" i="1"/>
  <c r="N426" i="1"/>
  <c r="M426" i="1"/>
  <c r="T425" i="1"/>
  <c r="S425" i="1"/>
  <c r="R425" i="1"/>
  <c r="Q425" i="1"/>
  <c r="P425" i="1" s="1"/>
  <c r="O425" i="1"/>
  <c r="N425" i="1"/>
  <c r="M425" i="1"/>
  <c r="T424" i="1"/>
  <c r="S424" i="1"/>
  <c r="R424" i="1"/>
  <c r="Q424" i="1"/>
  <c r="P424" i="1" s="1"/>
  <c r="O424" i="1"/>
  <c r="N424" i="1"/>
  <c r="M424" i="1"/>
  <c r="T423" i="1"/>
  <c r="S423" i="1"/>
  <c r="R423" i="1"/>
  <c r="Q423" i="1"/>
  <c r="P423" i="1" s="1"/>
  <c r="O423" i="1"/>
  <c r="N423" i="1"/>
  <c r="M423" i="1"/>
  <c r="U422" i="1"/>
  <c r="T422" i="1"/>
  <c r="S422" i="1"/>
  <c r="R422" i="1"/>
  <c r="Q422" i="1"/>
  <c r="O422" i="1"/>
  <c r="N422" i="1"/>
  <c r="M422" i="1"/>
  <c r="T421" i="1"/>
  <c r="S421" i="1"/>
  <c r="R421" i="1"/>
  <c r="P421" i="1" s="1"/>
  <c r="Q421" i="1"/>
  <c r="O421" i="1"/>
  <c r="N421" i="1"/>
  <c r="M421" i="1"/>
  <c r="T420" i="1"/>
  <c r="S420" i="1"/>
  <c r="R420" i="1"/>
  <c r="P420" i="1" s="1"/>
  <c r="Q420" i="1"/>
  <c r="O420" i="1"/>
  <c r="N420" i="1"/>
  <c r="M420" i="1"/>
  <c r="T419" i="1"/>
  <c r="S419" i="1"/>
  <c r="R419" i="1"/>
  <c r="P419" i="1" s="1"/>
  <c r="Q419" i="1"/>
  <c r="O419" i="1"/>
  <c r="N419" i="1"/>
  <c r="M419" i="1"/>
  <c r="T418" i="1"/>
  <c r="S418" i="1"/>
  <c r="R418" i="1"/>
  <c r="Q418" i="1"/>
  <c r="O418" i="1"/>
  <c r="N418" i="1"/>
  <c r="M418" i="1"/>
  <c r="T417" i="1"/>
  <c r="S417" i="1"/>
  <c r="R417" i="1"/>
  <c r="P417" i="1" s="1"/>
  <c r="Q417" i="1"/>
  <c r="O417" i="1"/>
  <c r="N417" i="1"/>
  <c r="M417" i="1"/>
  <c r="T416" i="1"/>
  <c r="S416" i="1"/>
  <c r="R416" i="1"/>
  <c r="P416" i="1" s="1"/>
  <c r="Q416" i="1"/>
  <c r="O416" i="1"/>
  <c r="N416" i="1"/>
  <c r="M416" i="1"/>
  <c r="T415" i="1"/>
  <c r="S415" i="1"/>
  <c r="R415" i="1"/>
  <c r="P415" i="1" s="1"/>
  <c r="Q415" i="1"/>
  <c r="O415" i="1"/>
  <c r="N415" i="1"/>
  <c r="M415" i="1"/>
  <c r="T414" i="1"/>
  <c r="S414" i="1"/>
  <c r="R414" i="1"/>
  <c r="Q414" i="1"/>
  <c r="O414" i="1"/>
  <c r="N414" i="1"/>
  <c r="M414" i="1"/>
  <c r="T413" i="1"/>
  <c r="S413" i="1"/>
  <c r="R413" i="1"/>
  <c r="P413" i="1" s="1"/>
  <c r="Q413" i="1"/>
  <c r="O413" i="1"/>
  <c r="N413" i="1"/>
  <c r="M413" i="1"/>
  <c r="T412" i="1"/>
  <c r="S412" i="1"/>
  <c r="R412" i="1"/>
  <c r="P412" i="1" s="1"/>
  <c r="Q412" i="1"/>
  <c r="O412" i="1"/>
  <c r="N412" i="1"/>
  <c r="M412" i="1"/>
  <c r="U411" i="1"/>
  <c r="T411" i="1"/>
  <c r="S411" i="1"/>
  <c r="R411" i="1"/>
  <c r="Q411" i="1"/>
  <c r="P411" i="1"/>
  <c r="O411" i="1"/>
  <c r="N411" i="1"/>
  <c r="M411" i="1"/>
  <c r="U410" i="1"/>
  <c r="T410" i="1"/>
  <c r="S410" i="1"/>
  <c r="R410" i="1"/>
  <c r="Q410" i="1"/>
  <c r="P410" i="1" s="1"/>
  <c r="O410" i="1"/>
  <c r="N410" i="1"/>
  <c r="M410" i="1"/>
  <c r="T409" i="1"/>
  <c r="S409" i="1"/>
  <c r="R409" i="1"/>
  <c r="Q409" i="1"/>
  <c r="P409" i="1" s="1"/>
  <c r="O409" i="1"/>
  <c r="N409" i="1"/>
  <c r="M409" i="1"/>
  <c r="T408" i="1"/>
  <c r="S408" i="1"/>
  <c r="R408" i="1"/>
  <c r="Q408" i="1"/>
  <c r="P408" i="1" s="1"/>
  <c r="O408" i="1"/>
  <c r="N408" i="1"/>
  <c r="M408" i="1"/>
  <c r="T407" i="1"/>
  <c r="S407" i="1"/>
  <c r="R407" i="1"/>
  <c r="Q407" i="1"/>
  <c r="P407" i="1" s="1"/>
  <c r="O407" i="1"/>
  <c r="N407" i="1"/>
  <c r="M407" i="1"/>
  <c r="T406" i="1"/>
  <c r="S406" i="1"/>
  <c r="R406" i="1"/>
  <c r="Q406" i="1"/>
  <c r="O406" i="1"/>
  <c r="N406" i="1"/>
  <c r="M406" i="1"/>
  <c r="U405" i="1"/>
  <c r="T405" i="1"/>
  <c r="S405" i="1"/>
  <c r="R405" i="1"/>
  <c r="Q405" i="1"/>
  <c r="O405" i="1"/>
  <c r="N405" i="1"/>
  <c r="M405" i="1"/>
  <c r="T404" i="1"/>
  <c r="S404" i="1"/>
  <c r="R404" i="1"/>
  <c r="Q404" i="1"/>
  <c r="P404" i="1" s="1"/>
  <c r="O404" i="1"/>
  <c r="N404" i="1"/>
  <c r="M404" i="1"/>
  <c r="T403" i="1"/>
  <c r="S403" i="1"/>
  <c r="R403" i="1"/>
  <c r="Q403" i="1"/>
  <c r="P403" i="1" s="1"/>
  <c r="O403" i="1"/>
  <c r="N403" i="1"/>
  <c r="M403" i="1"/>
  <c r="T402" i="1"/>
  <c r="S402" i="1"/>
  <c r="R402" i="1"/>
  <c r="Q402" i="1"/>
  <c r="O402" i="1"/>
  <c r="N402" i="1"/>
  <c r="M402" i="1"/>
  <c r="T401" i="1"/>
  <c r="S401" i="1"/>
  <c r="R401" i="1"/>
  <c r="Q401" i="1"/>
  <c r="O401" i="1"/>
  <c r="N401" i="1"/>
  <c r="M401" i="1"/>
  <c r="T400" i="1"/>
  <c r="S400" i="1"/>
  <c r="R400" i="1"/>
  <c r="Q400" i="1"/>
  <c r="P400" i="1" s="1"/>
  <c r="O400" i="1"/>
  <c r="N400" i="1"/>
  <c r="M400" i="1"/>
  <c r="T399" i="1"/>
  <c r="S399" i="1"/>
  <c r="R399" i="1"/>
  <c r="Q399" i="1"/>
  <c r="P399" i="1" s="1"/>
  <c r="O399" i="1"/>
  <c r="N399" i="1"/>
  <c r="M399" i="1"/>
  <c r="T398" i="1"/>
  <c r="S398" i="1"/>
  <c r="R398" i="1"/>
  <c r="Q398" i="1"/>
  <c r="O398" i="1"/>
  <c r="N398" i="1"/>
  <c r="M398" i="1"/>
  <c r="U397" i="1"/>
  <c r="T397" i="1"/>
  <c r="S397" i="1"/>
  <c r="P397" i="1" s="1"/>
  <c r="R397" i="1"/>
  <c r="Q397" i="1"/>
  <c r="O397" i="1"/>
  <c r="N397" i="1"/>
  <c r="M397" i="1"/>
  <c r="U396" i="1"/>
  <c r="T396" i="1"/>
  <c r="P396" i="1" s="1"/>
  <c r="S396" i="1"/>
  <c r="R396" i="1"/>
  <c r="Q396" i="1"/>
  <c r="O396" i="1"/>
  <c r="N396" i="1"/>
  <c r="M396" i="1"/>
  <c r="T395" i="1"/>
  <c r="P395" i="1" s="1"/>
  <c r="S395" i="1"/>
  <c r="R395" i="1"/>
  <c r="Q395" i="1"/>
  <c r="O395" i="1"/>
  <c r="N395" i="1"/>
  <c r="M395" i="1"/>
  <c r="T394" i="1"/>
  <c r="P394" i="1" s="1"/>
  <c r="S394" i="1"/>
  <c r="R394" i="1"/>
  <c r="Q394" i="1"/>
  <c r="O394" i="1"/>
  <c r="N394" i="1"/>
  <c r="M394" i="1"/>
  <c r="T393" i="1"/>
  <c r="P393" i="1" s="1"/>
  <c r="S393" i="1"/>
  <c r="R393" i="1"/>
  <c r="Q393" i="1"/>
  <c r="O393" i="1"/>
  <c r="N393" i="1"/>
  <c r="M393" i="1"/>
  <c r="U392" i="1"/>
  <c r="T392" i="1"/>
  <c r="S392" i="1"/>
  <c r="R392" i="1"/>
  <c r="Q392" i="1"/>
  <c r="P392" i="1" s="1"/>
  <c r="O392" i="1"/>
  <c r="N392" i="1"/>
  <c r="M392" i="1"/>
  <c r="T391" i="1"/>
  <c r="S391" i="1"/>
  <c r="R391" i="1"/>
  <c r="Q391" i="1"/>
  <c r="P391" i="1" s="1"/>
  <c r="O391" i="1"/>
  <c r="N391" i="1"/>
  <c r="M391" i="1"/>
  <c r="T390" i="1"/>
  <c r="S390" i="1"/>
  <c r="R390" i="1"/>
  <c r="Q390" i="1"/>
  <c r="P390" i="1" s="1"/>
  <c r="O390" i="1"/>
  <c r="N390" i="1"/>
  <c r="M390" i="1"/>
  <c r="T389" i="1"/>
  <c r="S389" i="1"/>
  <c r="R389" i="1"/>
  <c r="Q389" i="1"/>
  <c r="O389" i="1"/>
  <c r="N389" i="1"/>
  <c r="M389" i="1"/>
  <c r="U388" i="1"/>
  <c r="T388" i="1"/>
  <c r="S388" i="1"/>
  <c r="R388" i="1"/>
  <c r="Q388" i="1"/>
  <c r="O388" i="1"/>
  <c r="N388" i="1"/>
  <c r="M388" i="1"/>
  <c r="T387" i="1"/>
  <c r="S387" i="1"/>
  <c r="R387" i="1"/>
  <c r="Q387" i="1"/>
  <c r="P387" i="1" s="1"/>
  <c r="O387" i="1"/>
  <c r="N387" i="1"/>
  <c r="M387" i="1"/>
  <c r="T386" i="1"/>
  <c r="S386" i="1"/>
  <c r="R386" i="1"/>
  <c r="Q386" i="1"/>
  <c r="P386" i="1" s="1"/>
  <c r="O386" i="1"/>
  <c r="N386" i="1"/>
  <c r="M386" i="1"/>
  <c r="T385" i="1"/>
  <c r="S385" i="1"/>
  <c r="R385" i="1"/>
  <c r="Q385" i="1"/>
  <c r="O385" i="1"/>
  <c r="N385" i="1"/>
  <c r="M385" i="1"/>
  <c r="T384" i="1"/>
  <c r="S384" i="1"/>
  <c r="R384" i="1"/>
  <c r="Q384" i="1"/>
  <c r="O384" i="1"/>
  <c r="N384" i="1"/>
  <c r="M384" i="1"/>
  <c r="T383" i="1"/>
  <c r="S383" i="1"/>
  <c r="R383" i="1"/>
  <c r="Q383" i="1"/>
  <c r="P383" i="1" s="1"/>
  <c r="O383" i="1"/>
  <c r="N383" i="1"/>
  <c r="M383" i="1"/>
  <c r="T382" i="1"/>
  <c r="S382" i="1"/>
  <c r="R382" i="1"/>
  <c r="Q382" i="1"/>
  <c r="P382" i="1" s="1"/>
  <c r="O382" i="1"/>
  <c r="N382" i="1"/>
  <c r="M382" i="1"/>
  <c r="U381" i="1"/>
  <c r="T381" i="1"/>
  <c r="P381" i="1" s="1"/>
  <c r="S381" i="1"/>
  <c r="R381" i="1"/>
  <c r="Q381" i="1"/>
  <c r="O381" i="1"/>
  <c r="N381" i="1"/>
  <c r="M381" i="1"/>
  <c r="T380" i="1"/>
  <c r="P380" i="1" s="1"/>
  <c r="S380" i="1"/>
  <c r="R380" i="1"/>
  <c r="Q380" i="1"/>
  <c r="O380" i="1"/>
  <c r="N380" i="1"/>
  <c r="M380" i="1"/>
  <c r="T379" i="1"/>
  <c r="P379" i="1" s="1"/>
  <c r="S379" i="1"/>
  <c r="R379" i="1"/>
  <c r="Q379" i="1"/>
  <c r="O379" i="1"/>
  <c r="N379" i="1"/>
  <c r="M379" i="1"/>
  <c r="T378" i="1"/>
  <c r="P378" i="1" s="1"/>
  <c r="S378" i="1"/>
  <c r="R378" i="1"/>
  <c r="Q378" i="1"/>
  <c r="O378" i="1"/>
  <c r="N378" i="1"/>
  <c r="M378" i="1"/>
  <c r="T377" i="1"/>
  <c r="P377" i="1" s="1"/>
  <c r="S377" i="1"/>
  <c r="R377" i="1"/>
  <c r="Q377" i="1"/>
  <c r="O377" i="1"/>
  <c r="N377" i="1"/>
  <c r="M377" i="1"/>
  <c r="T376" i="1"/>
  <c r="P376" i="1" s="1"/>
  <c r="S376" i="1"/>
  <c r="R376" i="1"/>
  <c r="Q376" i="1"/>
  <c r="O376" i="1"/>
  <c r="N376" i="1"/>
  <c r="M376" i="1"/>
  <c r="T375" i="1"/>
  <c r="P375" i="1" s="1"/>
  <c r="S375" i="1"/>
  <c r="R375" i="1"/>
  <c r="Q375" i="1"/>
  <c r="O375" i="1"/>
  <c r="N375" i="1"/>
  <c r="M375" i="1"/>
  <c r="T374" i="1"/>
  <c r="P374" i="1" s="1"/>
  <c r="S374" i="1"/>
  <c r="R374" i="1"/>
  <c r="Q374" i="1"/>
  <c r="O374" i="1"/>
  <c r="N374" i="1"/>
  <c r="M374" i="1"/>
  <c r="T373" i="1"/>
  <c r="P373" i="1" s="1"/>
  <c r="S373" i="1"/>
  <c r="R373" i="1"/>
  <c r="Q373" i="1"/>
  <c r="O373" i="1"/>
  <c r="N373" i="1"/>
  <c r="M373" i="1"/>
  <c r="T372" i="1"/>
  <c r="P372" i="1" s="1"/>
  <c r="S372" i="1"/>
  <c r="R372" i="1"/>
  <c r="Q372" i="1"/>
  <c r="O372" i="1"/>
  <c r="N372" i="1"/>
  <c r="M372" i="1"/>
  <c r="T371" i="1"/>
  <c r="P371" i="1" s="1"/>
  <c r="S371" i="1"/>
  <c r="R371" i="1"/>
  <c r="Q371" i="1"/>
  <c r="O371" i="1"/>
  <c r="N371" i="1"/>
  <c r="M371" i="1"/>
  <c r="T370" i="1"/>
  <c r="P370" i="1" s="1"/>
  <c r="S370" i="1"/>
  <c r="R370" i="1"/>
  <c r="Q370" i="1"/>
  <c r="O370" i="1"/>
  <c r="N370" i="1"/>
  <c r="M370" i="1"/>
  <c r="T369" i="1"/>
  <c r="P369" i="1" s="1"/>
  <c r="S369" i="1"/>
  <c r="R369" i="1"/>
  <c r="Q369" i="1"/>
  <c r="O369" i="1"/>
  <c r="N369" i="1"/>
  <c r="M369" i="1"/>
  <c r="T368" i="1"/>
  <c r="P368" i="1" s="1"/>
  <c r="S368" i="1"/>
  <c r="R368" i="1"/>
  <c r="Q368" i="1"/>
  <c r="O368" i="1"/>
  <c r="N368" i="1"/>
  <c r="M368" i="1"/>
  <c r="T367" i="1"/>
  <c r="P367" i="1" s="1"/>
  <c r="S367" i="1"/>
  <c r="R367" i="1"/>
  <c r="Q367" i="1"/>
  <c r="O367" i="1"/>
  <c r="N367" i="1"/>
  <c r="M367" i="1"/>
  <c r="T366" i="1"/>
  <c r="P366" i="1" s="1"/>
  <c r="S366" i="1"/>
  <c r="R366" i="1"/>
  <c r="Q366" i="1"/>
  <c r="O366" i="1"/>
  <c r="N366" i="1"/>
  <c r="M366" i="1"/>
  <c r="T365" i="1"/>
  <c r="P365" i="1" s="1"/>
  <c r="S365" i="1"/>
  <c r="R365" i="1"/>
  <c r="Q365" i="1"/>
  <c r="O365" i="1"/>
  <c r="N365" i="1"/>
  <c r="M365" i="1"/>
  <c r="T364" i="1"/>
  <c r="P364" i="1" s="1"/>
  <c r="S364" i="1"/>
  <c r="R364" i="1"/>
  <c r="Q364" i="1"/>
  <c r="O364" i="1"/>
  <c r="N364" i="1"/>
  <c r="M364" i="1"/>
  <c r="T363" i="1"/>
  <c r="P363" i="1" s="1"/>
  <c r="S363" i="1"/>
  <c r="R363" i="1"/>
  <c r="Q363" i="1"/>
  <c r="O363" i="1"/>
  <c r="N363" i="1"/>
  <c r="M363" i="1"/>
  <c r="T362" i="1"/>
  <c r="P362" i="1" s="1"/>
  <c r="S362" i="1"/>
  <c r="R362" i="1"/>
  <c r="Q362" i="1"/>
  <c r="O362" i="1"/>
  <c r="N362" i="1"/>
  <c r="M362" i="1"/>
  <c r="T361" i="1"/>
  <c r="P361" i="1" s="1"/>
  <c r="S361" i="1"/>
  <c r="R361" i="1"/>
  <c r="Q361" i="1"/>
  <c r="O361" i="1"/>
  <c r="N361" i="1"/>
  <c r="M361" i="1"/>
  <c r="T360" i="1"/>
  <c r="P360" i="1" s="1"/>
  <c r="S360" i="1"/>
  <c r="R360" i="1"/>
  <c r="Q360" i="1"/>
  <c r="O360" i="1"/>
  <c r="N360" i="1"/>
  <c r="M360" i="1"/>
  <c r="T359" i="1"/>
  <c r="P359" i="1" s="1"/>
  <c r="S359" i="1"/>
  <c r="R359" i="1"/>
  <c r="Q359" i="1"/>
  <c r="O359" i="1"/>
  <c r="N359" i="1"/>
  <c r="M359" i="1"/>
  <c r="T358" i="1"/>
  <c r="P358" i="1" s="1"/>
  <c r="S358" i="1"/>
  <c r="R358" i="1"/>
  <c r="Q358" i="1"/>
  <c r="O358" i="1"/>
  <c r="N358" i="1"/>
  <c r="M358" i="1"/>
  <c r="U357" i="1"/>
  <c r="T357" i="1"/>
  <c r="S357" i="1"/>
  <c r="R357" i="1"/>
  <c r="Q357" i="1"/>
  <c r="P357" i="1" s="1"/>
  <c r="O357" i="1"/>
  <c r="N357" i="1"/>
  <c r="M357" i="1"/>
  <c r="U356" i="1"/>
  <c r="T356" i="1"/>
  <c r="S356" i="1"/>
  <c r="R356" i="1"/>
  <c r="Q356" i="1"/>
  <c r="O356" i="1"/>
  <c r="N356" i="1"/>
  <c r="M356" i="1"/>
  <c r="T355" i="1"/>
  <c r="S355" i="1"/>
  <c r="R355" i="1"/>
  <c r="Q355" i="1"/>
  <c r="P355" i="1" s="1"/>
  <c r="O355" i="1"/>
  <c r="N355" i="1"/>
  <c r="M355" i="1"/>
  <c r="T354" i="1"/>
  <c r="S354" i="1"/>
  <c r="R354" i="1"/>
  <c r="Q354" i="1"/>
  <c r="P354" i="1" s="1"/>
  <c r="O354" i="1"/>
  <c r="N354" i="1"/>
  <c r="M354" i="1"/>
  <c r="T353" i="1"/>
  <c r="S353" i="1"/>
  <c r="R353" i="1"/>
  <c r="Q353" i="1"/>
  <c r="O353" i="1"/>
  <c r="N353" i="1"/>
  <c r="M353" i="1"/>
  <c r="T352" i="1"/>
  <c r="S352" i="1"/>
  <c r="R352" i="1"/>
  <c r="Q352" i="1"/>
  <c r="O352" i="1"/>
  <c r="N352" i="1"/>
  <c r="M352" i="1"/>
  <c r="T351" i="1"/>
  <c r="S351" i="1"/>
  <c r="R351" i="1"/>
  <c r="Q351" i="1"/>
  <c r="P351" i="1" s="1"/>
  <c r="O351" i="1"/>
  <c r="N351" i="1"/>
  <c r="M351" i="1"/>
  <c r="T350" i="1"/>
  <c r="S350" i="1"/>
  <c r="R350" i="1"/>
  <c r="Q350" i="1"/>
  <c r="P350" i="1" s="1"/>
  <c r="O350" i="1"/>
  <c r="N350" i="1"/>
  <c r="M350" i="1"/>
  <c r="T349" i="1"/>
  <c r="S349" i="1"/>
  <c r="R349" i="1"/>
  <c r="Q349" i="1"/>
  <c r="O349" i="1"/>
  <c r="N349" i="1"/>
  <c r="M349" i="1"/>
  <c r="T348" i="1"/>
  <c r="S348" i="1"/>
  <c r="R348" i="1"/>
  <c r="Q348" i="1"/>
  <c r="O348" i="1"/>
  <c r="N348" i="1"/>
  <c r="M348" i="1"/>
  <c r="T347" i="1"/>
  <c r="S347" i="1"/>
  <c r="R347" i="1"/>
  <c r="Q347" i="1"/>
  <c r="P347" i="1" s="1"/>
  <c r="O347" i="1"/>
  <c r="N347" i="1"/>
  <c r="M347" i="1"/>
  <c r="T346" i="1"/>
  <c r="S346" i="1"/>
  <c r="R346" i="1"/>
  <c r="Q346" i="1"/>
  <c r="P346" i="1" s="1"/>
  <c r="O346" i="1"/>
  <c r="N346" i="1"/>
  <c r="M346" i="1"/>
  <c r="T345" i="1"/>
  <c r="S345" i="1"/>
  <c r="R345" i="1"/>
  <c r="Q345" i="1"/>
  <c r="O345" i="1"/>
  <c r="N345" i="1"/>
  <c r="M345" i="1"/>
  <c r="T344" i="1"/>
  <c r="S344" i="1"/>
  <c r="R344" i="1"/>
  <c r="Q344" i="1"/>
  <c r="O344" i="1"/>
  <c r="N344" i="1"/>
  <c r="M344" i="1"/>
  <c r="T343" i="1"/>
  <c r="S343" i="1"/>
  <c r="R343" i="1"/>
  <c r="Q343" i="1"/>
  <c r="P343" i="1" s="1"/>
  <c r="O343" i="1"/>
  <c r="N343" i="1"/>
  <c r="M343" i="1"/>
  <c r="T342" i="1"/>
  <c r="S342" i="1"/>
  <c r="R342" i="1"/>
  <c r="Q342" i="1"/>
  <c r="P342" i="1" s="1"/>
  <c r="O342" i="1"/>
  <c r="N342" i="1"/>
  <c r="M342" i="1"/>
  <c r="T341" i="1"/>
  <c r="S341" i="1"/>
  <c r="R341" i="1"/>
  <c r="Q341" i="1"/>
  <c r="O341" i="1"/>
  <c r="N341" i="1"/>
  <c r="M341" i="1"/>
  <c r="T340" i="1"/>
  <c r="S340" i="1"/>
  <c r="R340" i="1"/>
  <c r="Q340" i="1"/>
  <c r="O340" i="1"/>
  <c r="N340" i="1"/>
  <c r="M340" i="1"/>
  <c r="U339" i="1"/>
  <c r="T339" i="1"/>
  <c r="S339" i="1"/>
  <c r="R339" i="1"/>
  <c r="Q339" i="1"/>
  <c r="O339" i="1"/>
  <c r="N339" i="1"/>
  <c r="M339" i="1"/>
  <c r="T338" i="1"/>
  <c r="S338" i="1"/>
  <c r="R338" i="1"/>
  <c r="Q338" i="1"/>
  <c r="P338" i="1" s="1"/>
  <c r="O338" i="1"/>
  <c r="N338" i="1"/>
  <c r="M338" i="1"/>
  <c r="T337" i="1"/>
  <c r="S337" i="1"/>
  <c r="R337" i="1"/>
  <c r="Q337" i="1"/>
  <c r="P337" i="1" s="1"/>
  <c r="O337" i="1"/>
  <c r="N337" i="1"/>
  <c r="M337" i="1"/>
  <c r="T336" i="1"/>
  <c r="S336" i="1"/>
  <c r="R336" i="1"/>
  <c r="Q336" i="1"/>
  <c r="O336" i="1"/>
  <c r="N336" i="1"/>
  <c r="M336" i="1"/>
  <c r="T335" i="1"/>
  <c r="S335" i="1"/>
  <c r="R335" i="1"/>
  <c r="Q335" i="1"/>
  <c r="O335" i="1"/>
  <c r="N335" i="1"/>
  <c r="M335" i="1"/>
  <c r="T334" i="1"/>
  <c r="S334" i="1"/>
  <c r="R334" i="1"/>
  <c r="Q334" i="1"/>
  <c r="P334" i="1" s="1"/>
  <c r="O334" i="1"/>
  <c r="N334" i="1"/>
  <c r="M334" i="1"/>
  <c r="T333" i="1"/>
  <c r="S333" i="1"/>
  <c r="R333" i="1"/>
  <c r="Q333" i="1"/>
  <c r="P333" i="1" s="1"/>
  <c r="O333" i="1"/>
  <c r="N333" i="1"/>
  <c r="M333" i="1"/>
  <c r="T332" i="1"/>
  <c r="S332" i="1"/>
  <c r="R332" i="1"/>
  <c r="Q332" i="1"/>
  <c r="O332" i="1"/>
  <c r="N332" i="1"/>
  <c r="M332" i="1"/>
  <c r="U331" i="1"/>
  <c r="T331" i="1"/>
  <c r="S331" i="1"/>
  <c r="P331" i="1" s="1"/>
  <c r="R331" i="1"/>
  <c r="Q331" i="1"/>
  <c r="O331" i="1"/>
  <c r="N331" i="1"/>
  <c r="M331" i="1"/>
  <c r="T330" i="1"/>
  <c r="S330" i="1"/>
  <c r="P330" i="1" s="1"/>
  <c r="R330" i="1"/>
  <c r="Q330" i="1"/>
  <c r="O330" i="1"/>
  <c r="N330" i="1"/>
  <c r="M330" i="1"/>
  <c r="U329" i="1"/>
  <c r="T329" i="1"/>
  <c r="P329" i="1" s="1"/>
  <c r="S329" i="1"/>
  <c r="R329" i="1"/>
  <c r="Q329" i="1"/>
  <c r="O329" i="1"/>
  <c r="N329" i="1"/>
  <c r="M329" i="1"/>
  <c r="T328" i="1"/>
  <c r="P328" i="1" s="1"/>
  <c r="S328" i="1"/>
  <c r="R328" i="1"/>
  <c r="Q328" i="1"/>
  <c r="O328" i="1"/>
  <c r="N328" i="1"/>
  <c r="M328" i="1"/>
  <c r="T327" i="1"/>
  <c r="P327" i="1" s="1"/>
  <c r="S327" i="1"/>
  <c r="R327" i="1"/>
  <c r="Q327" i="1"/>
  <c r="O327" i="1"/>
  <c r="N327" i="1"/>
  <c r="M327" i="1"/>
  <c r="T326" i="1"/>
  <c r="P326" i="1" s="1"/>
  <c r="S326" i="1"/>
  <c r="R326" i="1"/>
  <c r="Q326" i="1"/>
  <c r="O326" i="1"/>
  <c r="N326" i="1"/>
  <c r="M326" i="1"/>
  <c r="U325" i="1"/>
  <c r="T325" i="1"/>
  <c r="S325" i="1"/>
  <c r="R325" i="1"/>
  <c r="Q325" i="1"/>
  <c r="P325" i="1" s="1"/>
  <c r="O325" i="1"/>
  <c r="N325" i="1"/>
  <c r="M325" i="1"/>
  <c r="T324" i="1"/>
  <c r="S324" i="1"/>
  <c r="R324" i="1"/>
  <c r="Q324" i="1"/>
  <c r="P324" i="1" s="1"/>
  <c r="O324" i="1"/>
  <c r="N324" i="1"/>
  <c r="M324" i="1"/>
  <c r="T323" i="1"/>
  <c r="S323" i="1"/>
  <c r="R323" i="1"/>
  <c r="Q323" i="1"/>
  <c r="O323" i="1"/>
  <c r="N323" i="1"/>
  <c r="M323" i="1"/>
  <c r="T322" i="1"/>
  <c r="S322" i="1"/>
  <c r="R322" i="1"/>
  <c r="Q322" i="1"/>
  <c r="O322" i="1"/>
  <c r="N322" i="1"/>
  <c r="M322" i="1"/>
  <c r="T321" i="1"/>
  <c r="S321" i="1"/>
  <c r="R321" i="1"/>
  <c r="Q321" i="1"/>
  <c r="P321" i="1" s="1"/>
  <c r="O321" i="1"/>
  <c r="N321" i="1"/>
  <c r="M321" i="1"/>
  <c r="T320" i="1"/>
  <c r="S320" i="1"/>
  <c r="R320" i="1"/>
  <c r="Q320" i="1"/>
  <c r="P320" i="1" s="1"/>
  <c r="O320" i="1"/>
  <c r="N320" i="1"/>
  <c r="M320" i="1"/>
  <c r="T319" i="1"/>
  <c r="S319" i="1"/>
  <c r="R319" i="1"/>
  <c r="Q319" i="1"/>
  <c r="O319" i="1"/>
  <c r="N319" i="1"/>
  <c r="M319" i="1"/>
  <c r="U318" i="1"/>
  <c r="T318" i="1"/>
  <c r="S318" i="1"/>
  <c r="R318" i="1"/>
  <c r="Q318" i="1"/>
  <c r="O318" i="1"/>
  <c r="N318" i="1"/>
  <c r="M318" i="1"/>
  <c r="T317" i="1"/>
  <c r="S317" i="1"/>
  <c r="R317" i="1"/>
  <c r="Q317" i="1"/>
  <c r="O317" i="1"/>
  <c r="N317" i="1"/>
  <c r="M317" i="1"/>
  <c r="T316" i="1"/>
  <c r="S316" i="1"/>
  <c r="R316" i="1"/>
  <c r="Q316" i="1"/>
  <c r="P316" i="1" s="1"/>
  <c r="O316" i="1"/>
  <c r="N316" i="1"/>
  <c r="M316" i="1"/>
  <c r="U315" i="1"/>
  <c r="T315" i="1"/>
  <c r="S315" i="1"/>
  <c r="R315" i="1"/>
  <c r="Q315" i="1"/>
  <c r="P315" i="1"/>
  <c r="O315" i="1"/>
  <c r="N315" i="1"/>
  <c r="M315" i="1"/>
  <c r="T314" i="1"/>
  <c r="S314" i="1"/>
  <c r="R314" i="1"/>
  <c r="Q314" i="1"/>
  <c r="P314" i="1"/>
  <c r="O314" i="1"/>
  <c r="N314" i="1"/>
  <c r="M314" i="1"/>
  <c r="T313" i="1"/>
  <c r="S313" i="1"/>
  <c r="R313" i="1"/>
  <c r="Q313" i="1"/>
  <c r="P313" i="1"/>
  <c r="O313" i="1"/>
  <c r="N313" i="1"/>
  <c r="M313" i="1"/>
  <c r="T312" i="1"/>
  <c r="S312" i="1"/>
  <c r="R312" i="1"/>
  <c r="Q312" i="1"/>
  <c r="P312" i="1"/>
  <c r="O312" i="1"/>
  <c r="N312" i="1"/>
  <c r="M312" i="1"/>
  <c r="T311" i="1"/>
  <c r="S311" i="1"/>
  <c r="R311" i="1"/>
  <c r="Q311" i="1"/>
  <c r="P311" i="1"/>
  <c r="O311" i="1"/>
  <c r="N311" i="1"/>
  <c r="M311" i="1"/>
  <c r="T310" i="1"/>
  <c r="S310" i="1"/>
  <c r="R310" i="1"/>
  <c r="Q310" i="1"/>
  <c r="P310" i="1"/>
  <c r="O310" i="1"/>
  <c r="N310" i="1"/>
  <c r="M310" i="1"/>
  <c r="T309" i="1"/>
  <c r="S309" i="1"/>
  <c r="R309" i="1"/>
  <c r="Q309" i="1"/>
  <c r="P309" i="1"/>
  <c r="O309" i="1"/>
  <c r="N309" i="1"/>
  <c r="M309" i="1"/>
  <c r="U308" i="1"/>
  <c r="T308" i="1"/>
  <c r="S308" i="1"/>
  <c r="R308" i="1"/>
  <c r="Q308" i="1"/>
  <c r="P308" i="1" s="1"/>
  <c r="O308" i="1"/>
  <c r="N308" i="1"/>
  <c r="M308" i="1"/>
  <c r="T307" i="1"/>
  <c r="S307" i="1"/>
  <c r="R307" i="1"/>
  <c r="Q307" i="1"/>
  <c r="P307" i="1" s="1"/>
  <c r="O307" i="1"/>
  <c r="N307" i="1"/>
  <c r="M307" i="1"/>
  <c r="U306" i="1"/>
  <c r="T306" i="1"/>
  <c r="S306" i="1"/>
  <c r="R306" i="1"/>
  <c r="Q306" i="1"/>
  <c r="O306" i="1"/>
  <c r="N306" i="1"/>
  <c r="M306" i="1"/>
  <c r="T305" i="1"/>
  <c r="S305" i="1"/>
  <c r="R305" i="1"/>
  <c r="Q305" i="1"/>
  <c r="O305" i="1"/>
  <c r="N305" i="1"/>
  <c r="M305" i="1"/>
  <c r="T304" i="1"/>
  <c r="S304" i="1"/>
  <c r="R304" i="1"/>
  <c r="Q304" i="1"/>
  <c r="P304" i="1" s="1"/>
  <c r="O304" i="1"/>
  <c r="N304" i="1"/>
  <c r="M304" i="1"/>
  <c r="T303" i="1"/>
  <c r="S303" i="1"/>
  <c r="R303" i="1"/>
  <c r="Q303" i="1"/>
  <c r="P303" i="1" s="1"/>
  <c r="O303" i="1"/>
  <c r="N303" i="1"/>
  <c r="M303" i="1"/>
  <c r="T302" i="1"/>
  <c r="S302" i="1"/>
  <c r="R302" i="1"/>
  <c r="Q302" i="1"/>
  <c r="O302" i="1"/>
  <c r="N302" i="1"/>
  <c r="M302" i="1"/>
  <c r="T301" i="1"/>
  <c r="S301" i="1"/>
  <c r="R301" i="1"/>
  <c r="Q301" i="1"/>
  <c r="O301" i="1"/>
  <c r="N301" i="1"/>
  <c r="M301" i="1"/>
  <c r="U300" i="1"/>
  <c r="T300" i="1"/>
  <c r="S300" i="1"/>
  <c r="R300" i="1"/>
  <c r="Q300" i="1"/>
  <c r="O300" i="1"/>
  <c r="N300" i="1"/>
  <c r="M300" i="1"/>
  <c r="T299" i="1"/>
  <c r="S299" i="1"/>
  <c r="R299" i="1"/>
  <c r="Q299" i="1"/>
  <c r="P299" i="1" s="1"/>
  <c r="O299" i="1"/>
  <c r="N299" i="1"/>
  <c r="M299" i="1"/>
  <c r="T298" i="1"/>
  <c r="S298" i="1"/>
  <c r="R298" i="1"/>
  <c r="Q298" i="1"/>
  <c r="P298" i="1" s="1"/>
  <c r="O298" i="1"/>
  <c r="N298" i="1"/>
  <c r="M298" i="1"/>
  <c r="T297" i="1"/>
  <c r="S297" i="1"/>
  <c r="R297" i="1"/>
  <c r="Q297" i="1"/>
  <c r="O297" i="1"/>
  <c r="N297" i="1"/>
  <c r="M297" i="1"/>
  <c r="T296" i="1"/>
  <c r="S296" i="1"/>
  <c r="R296" i="1"/>
  <c r="Q296" i="1"/>
  <c r="O296" i="1"/>
  <c r="N296" i="1"/>
  <c r="M296" i="1"/>
  <c r="T295" i="1"/>
  <c r="S295" i="1"/>
  <c r="R295" i="1"/>
  <c r="Q295" i="1"/>
  <c r="P295" i="1" s="1"/>
  <c r="O295" i="1"/>
  <c r="N295" i="1"/>
  <c r="M295" i="1"/>
  <c r="U294" i="1"/>
  <c r="T294" i="1"/>
  <c r="S294" i="1"/>
  <c r="R294" i="1"/>
  <c r="Q294" i="1"/>
  <c r="P294" i="1"/>
  <c r="O294" i="1"/>
  <c r="N294" i="1"/>
  <c r="M294" i="1"/>
  <c r="T293" i="1"/>
  <c r="S293" i="1"/>
  <c r="R293" i="1"/>
  <c r="Q293" i="1"/>
  <c r="P293" i="1"/>
  <c r="O293" i="1"/>
  <c r="N293" i="1"/>
  <c r="M293" i="1"/>
  <c r="T292" i="1"/>
  <c r="S292" i="1"/>
  <c r="R292" i="1"/>
  <c r="Q292" i="1"/>
  <c r="P292" i="1"/>
  <c r="O292" i="1"/>
  <c r="N292" i="1"/>
  <c r="M292" i="1"/>
  <c r="T291" i="1"/>
  <c r="S291" i="1"/>
  <c r="R291" i="1"/>
  <c r="Q291" i="1"/>
  <c r="P291" i="1"/>
  <c r="O291" i="1"/>
  <c r="N291" i="1"/>
  <c r="M291" i="1"/>
  <c r="T290" i="1"/>
  <c r="S290" i="1"/>
  <c r="R290" i="1"/>
  <c r="Q290" i="1"/>
  <c r="P290" i="1"/>
  <c r="O290" i="1"/>
  <c r="N290" i="1"/>
  <c r="M290" i="1"/>
  <c r="T289" i="1"/>
  <c r="S289" i="1"/>
  <c r="R289" i="1"/>
  <c r="Q289" i="1"/>
  <c r="P289" i="1"/>
  <c r="O289" i="1"/>
  <c r="N289" i="1"/>
  <c r="M289" i="1"/>
  <c r="T288" i="1"/>
  <c r="S288" i="1"/>
  <c r="R288" i="1"/>
  <c r="Q288" i="1"/>
  <c r="P288" i="1"/>
  <c r="O288" i="1"/>
  <c r="N288" i="1"/>
  <c r="M288" i="1"/>
  <c r="T287" i="1"/>
  <c r="S287" i="1"/>
  <c r="R287" i="1"/>
  <c r="Q287" i="1"/>
  <c r="P287" i="1"/>
  <c r="O287" i="1"/>
  <c r="N287" i="1"/>
  <c r="M287" i="1"/>
  <c r="U286" i="1"/>
  <c r="T286" i="1"/>
  <c r="S286" i="1"/>
  <c r="R286" i="1"/>
  <c r="Q286" i="1"/>
  <c r="P286" i="1" s="1"/>
  <c r="O286" i="1"/>
  <c r="N286" i="1"/>
  <c r="M286" i="1"/>
  <c r="T285" i="1"/>
  <c r="S285" i="1"/>
  <c r="R285" i="1"/>
  <c r="Q285" i="1"/>
  <c r="P285" i="1" s="1"/>
  <c r="O285" i="1"/>
  <c r="N285" i="1"/>
  <c r="M285" i="1"/>
  <c r="T284" i="1"/>
  <c r="S284" i="1"/>
  <c r="R284" i="1"/>
  <c r="Q284" i="1"/>
  <c r="P284" i="1" s="1"/>
  <c r="O284" i="1"/>
  <c r="N284" i="1"/>
  <c r="M284" i="1"/>
  <c r="U283" i="1"/>
  <c r="T283" i="1"/>
  <c r="S283" i="1"/>
  <c r="R283" i="1"/>
  <c r="Q283" i="1"/>
  <c r="O283" i="1"/>
  <c r="N283" i="1"/>
  <c r="M283" i="1"/>
  <c r="U282" i="1"/>
  <c r="T282" i="1"/>
  <c r="S282" i="1"/>
  <c r="R282" i="1"/>
  <c r="Q282" i="1"/>
  <c r="O282" i="1"/>
  <c r="N282" i="1"/>
  <c r="M282" i="1"/>
  <c r="T281" i="1"/>
  <c r="S281" i="1"/>
  <c r="R281" i="1"/>
  <c r="Q281" i="1"/>
  <c r="O281" i="1"/>
  <c r="N281" i="1"/>
  <c r="M281" i="1"/>
  <c r="U280" i="1"/>
  <c r="T280" i="1"/>
  <c r="S280" i="1"/>
  <c r="P280" i="1" s="1"/>
  <c r="R280" i="1"/>
  <c r="Q280" i="1"/>
  <c r="O280" i="1"/>
  <c r="N280" i="1"/>
  <c r="M280" i="1"/>
  <c r="T279" i="1"/>
  <c r="S279" i="1"/>
  <c r="P279" i="1" s="1"/>
  <c r="R279" i="1"/>
  <c r="Q279" i="1"/>
  <c r="O279" i="1"/>
  <c r="N279" i="1"/>
  <c r="M279" i="1"/>
  <c r="T278" i="1"/>
  <c r="S278" i="1"/>
  <c r="P278" i="1" s="1"/>
  <c r="R278" i="1"/>
  <c r="Q278" i="1"/>
  <c r="O278" i="1"/>
  <c r="N278" i="1"/>
  <c r="M278" i="1"/>
  <c r="T277" i="1"/>
  <c r="S277" i="1"/>
  <c r="P277" i="1" s="1"/>
  <c r="R277" i="1"/>
  <c r="Q277" i="1"/>
  <c r="O277" i="1"/>
  <c r="N277" i="1"/>
  <c r="M277" i="1"/>
  <c r="T276" i="1"/>
  <c r="S276" i="1"/>
  <c r="P276" i="1" s="1"/>
  <c r="R276" i="1"/>
  <c r="Q276" i="1"/>
  <c r="O276" i="1"/>
  <c r="N276" i="1"/>
  <c r="M276" i="1"/>
  <c r="T275" i="1"/>
  <c r="S275" i="1"/>
  <c r="P275" i="1" s="1"/>
  <c r="R275" i="1"/>
  <c r="Q275" i="1"/>
  <c r="O275" i="1"/>
  <c r="N275" i="1"/>
  <c r="M275" i="1"/>
  <c r="T274" i="1"/>
  <c r="S274" i="1"/>
  <c r="P274" i="1" s="1"/>
  <c r="R274" i="1"/>
  <c r="Q274" i="1"/>
  <c r="O274" i="1"/>
  <c r="N274" i="1"/>
  <c r="M274" i="1"/>
  <c r="T273" i="1"/>
  <c r="S273" i="1"/>
  <c r="P273" i="1" s="1"/>
  <c r="R273" i="1"/>
  <c r="Q273" i="1"/>
  <c r="O273" i="1"/>
  <c r="N273" i="1"/>
  <c r="M273" i="1"/>
  <c r="T272" i="1"/>
  <c r="S272" i="1"/>
  <c r="P272" i="1" s="1"/>
  <c r="R272" i="1"/>
  <c r="Q272" i="1"/>
  <c r="O272" i="1"/>
  <c r="N272" i="1"/>
  <c r="M272" i="1"/>
  <c r="T271" i="1"/>
  <c r="S271" i="1"/>
  <c r="P271" i="1" s="1"/>
  <c r="R271" i="1"/>
  <c r="Q271" i="1"/>
  <c r="O271" i="1"/>
  <c r="N271" i="1"/>
  <c r="M271" i="1"/>
  <c r="T270" i="1"/>
  <c r="S270" i="1"/>
  <c r="P270" i="1" s="1"/>
  <c r="R270" i="1"/>
  <c r="Q270" i="1"/>
  <c r="O270" i="1"/>
  <c r="N270" i="1"/>
  <c r="M270" i="1"/>
  <c r="T269" i="1"/>
  <c r="S269" i="1"/>
  <c r="P269" i="1" s="1"/>
  <c r="R269" i="1"/>
  <c r="Q269" i="1"/>
  <c r="O269" i="1"/>
  <c r="N269" i="1"/>
  <c r="M269" i="1"/>
  <c r="U268" i="1"/>
  <c r="T268" i="1"/>
  <c r="P268" i="1" s="1"/>
  <c r="S268" i="1"/>
  <c r="R268" i="1"/>
  <c r="Q268" i="1"/>
  <c r="O268" i="1"/>
  <c r="N268" i="1"/>
  <c r="M268" i="1"/>
  <c r="T267" i="1"/>
  <c r="P267" i="1" s="1"/>
  <c r="S267" i="1"/>
  <c r="R267" i="1"/>
  <c r="Q267" i="1"/>
  <c r="O267" i="1"/>
  <c r="N267" i="1"/>
  <c r="M267" i="1"/>
  <c r="T266" i="1"/>
  <c r="P266" i="1" s="1"/>
  <c r="S266" i="1"/>
  <c r="R266" i="1"/>
  <c r="Q266" i="1"/>
  <c r="O266" i="1"/>
  <c r="N266" i="1"/>
  <c r="M266" i="1"/>
  <c r="T265" i="1"/>
  <c r="P265" i="1" s="1"/>
  <c r="S265" i="1"/>
  <c r="R265" i="1"/>
  <c r="Q265" i="1"/>
  <c r="O265" i="1"/>
  <c r="N265" i="1"/>
  <c r="M265" i="1"/>
  <c r="T264" i="1"/>
  <c r="P264" i="1" s="1"/>
  <c r="S264" i="1"/>
  <c r="R264" i="1"/>
  <c r="Q264" i="1"/>
  <c r="O264" i="1"/>
  <c r="N264" i="1"/>
  <c r="M264" i="1"/>
  <c r="T263" i="1"/>
  <c r="P263" i="1" s="1"/>
  <c r="S263" i="1"/>
  <c r="R263" i="1"/>
  <c r="Q263" i="1"/>
  <c r="O263" i="1"/>
  <c r="N263" i="1"/>
  <c r="M263" i="1"/>
  <c r="T262" i="1"/>
  <c r="P262" i="1" s="1"/>
  <c r="S262" i="1"/>
  <c r="R262" i="1"/>
  <c r="Q262" i="1"/>
  <c r="O262" i="1"/>
  <c r="N262" i="1"/>
  <c r="M262" i="1"/>
  <c r="U261" i="1"/>
  <c r="T261" i="1"/>
  <c r="S261" i="1"/>
  <c r="R261" i="1"/>
  <c r="Q261" i="1"/>
  <c r="P261" i="1" s="1"/>
  <c r="O261" i="1"/>
  <c r="N261" i="1"/>
  <c r="M261" i="1"/>
  <c r="U260" i="1"/>
  <c r="T260" i="1"/>
  <c r="S260" i="1"/>
  <c r="R260" i="1"/>
  <c r="Q260" i="1"/>
  <c r="P260" i="1" s="1"/>
  <c r="O260" i="1"/>
  <c r="N260" i="1"/>
  <c r="M260" i="1"/>
  <c r="U259" i="1"/>
  <c r="T259" i="1"/>
  <c r="S259" i="1"/>
  <c r="R259" i="1"/>
  <c r="Q259" i="1"/>
  <c r="P259" i="1"/>
  <c r="O259" i="1"/>
  <c r="N259" i="1"/>
  <c r="M259" i="1"/>
  <c r="U258" i="1"/>
  <c r="T258" i="1"/>
  <c r="S258" i="1"/>
  <c r="R258" i="1"/>
  <c r="Q258" i="1"/>
  <c r="P258" i="1" s="1"/>
  <c r="O258" i="1"/>
  <c r="N258" i="1"/>
  <c r="M258" i="1"/>
  <c r="T257" i="1"/>
  <c r="S257" i="1"/>
  <c r="R257" i="1"/>
  <c r="Q257" i="1"/>
  <c r="P257" i="1" s="1"/>
  <c r="O257" i="1"/>
  <c r="N257" i="1"/>
  <c r="M257" i="1"/>
  <c r="U256" i="1"/>
  <c r="T256" i="1"/>
  <c r="S256" i="1"/>
  <c r="R256" i="1"/>
  <c r="Q256" i="1"/>
  <c r="O256" i="1"/>
  <c r="N256" i="1"/>
  <c r="M256" i="1"/>
  <c r="T255" i="1"/>
  <c r="S255" i="1"/>
  <c r="R255" i="1"/>
  <c r="Q255" i="1"/>
  <c r="P255" i="1" s="1"/>
  <c r="O255" i="1"/>
  <c r="N255" i="1"/>
  <c r="M255" i="1"/>
  <c r="T254" i="1"/>
  <c r="S254" i="1"/>
  <c r="R254" i="1"/>
  <c r="Q254" i="1"/>
  <c r="P254" i="1" s="1"/>
  <c r="O254" i="1"/>
  <c r="N254" i="1"/>
  <c r="M254" i="1"/>
  <c r="T253" i="1"/>
  <c r="S253" i="1"/>
  <c r="R253" i="1"/>
  <c r="Q253" i="1"/>
  <c r="P253" i="1" s="1"/>
  <c r="O253" i="1"/>
  <c r="N253" i="1"/>
  <c r="M253" i="1"/>
  <c r="T252" i="1"/>
  <c r="S252" i="1"/>
  <c r="R252" i="1"/>
  <c r="Q252" i="1"/>
  <c r="O252" i="1"/>
  <c r="N252" i="1"/>
  <c r="M252" i="1"/>
  <c r="T251" i="1"/>
  <c r="S251" i="1"/>
  <c r="R251" i="1"/>
  <c r="Q251" i="1"/>
  <c r="P251" i="1" s="1"/>
  <c r="O251" i="1"/>
  <c r="N251" i="1"/>
  <c r="M251" i="1"/>
  <c r="T250" i="1"/>
  <c r="S250" i="1"/>
  <c r="R250" i="1"/>
  <c r="Q250" i="1"/>
  <c r="P250" i="1" s="1"/>
  <c r="O250" i="1"/>
  <c r="N250" i="1"/>
  <c r="M250" i="1"/>
  <c r="T249" i="1"/>
  <c r="S249" i="1"/>
  <c r="R249" i="1"/>
  <c r="Q249" i="1"/>
  <c r="P249" i="1" s="1"/>
  <c r="O249" i="1"/>
  <c r="N249" i="1"/>
  <c r="M249" i="1"/>
  <c r="T248" i="1"/>
  <c r="S248" i="1"/>
  <c r="R248" i="1"/>
  <c r="P248" i="1" s="1"/>
  <c r="Q248" i="1"/>
  <c r="O248" i="1"/>
  <c r="N248" i="1"/>
  <c r="M248" i="1"/>
  <c r="T247" i="1"/>
  <c r="S247" i="1"/>
  <c r="R247" i="1"/>
  <c r="P247" i="1" s="1"/>
  <c r="Q247" i="1"/>
  <c r="O247" i="1"/>
  <c r="N247" i="1"/>
  <c r="M247" i="1"/>
  <c r="T246" i="1"/>
  <c r="S246" i="1"/>
  <c r="R246" i="1"/>
  <c r="P246" i="1" s="1"/>
  <c r="Q246" i="1"/>
  <c r="O246" i="1"/>
  <c r="N246" i="1"/>
  <c r="M246" i="1"/>
  <c r="T245" i="1"/>
  <c r="S245" i="1"/>
  <c r="R245" i="1"/>
  <c r="P245" i="1" s="1"/>
  <c r="Q245" i="1"/>
  <c r="O245" i="1"/>
  <c r="N245" i="1"/>
  <c r="M245" i="1"/>
  <c r="U244" i="1"/>
  <c r="T244" i="1"/>
  <c r="S244" i="1"/>
  <c r="R244" i="1"/>
  <c r="Q244" i="1"/>
  <c r="O244" i="1"/>
  <c r="N244" i="1"/>
  <c r="M244" i="1"/>
  <c r="T243" i="1"/>
  <c r="S243" i="1"/>
  <c r="R243" i="1"/>
  <c r="Q243" i="1"/>
  <c r="O243" i="1"/>
  <c r="N243" i="1"/>
  <c r="M243" i="1"/>
  <c r="T242" i="1"/>
  <c r="S242" i="1"/>
  <c r="R242" i="1"/>
  <c r="Q242" i="1"/>
  <c r="P242" i="1" s="1"/>
  <c r="O242" i="1"/>
  <c r="N242" i="1"/>
  <c r="M242" i="1"/>
  <c r="U241" i="1"/>
  <c r="T241" i="1"/>
  <c r="S241" i="1"/>
  <c r="R241" i="1"/>
  <c r="P241" i="1" s="1"/>
  <c r="Q241" i="1"/>
  <c r="O241" i="1"/>
  <c r="N241" i="1"/>
  <c r="M241" i="1"/>
  <c r="U240" i="1"/>
  <c r="T240" i="1"/>
  <c r="S240" i="1"/>
  <c r="P240" i="1" s="1"/>
  <c r="R240" i="1"/>
  <c r="Q240" i="1"/>
  <c r="O240" i="1"/>
  <c r="N240" i="1"/>
  <c r="M240" i="1"/>
  <c r="U239" i="1"/>
  <c r="T239" i="1"/>
  <c r="P239" i="1" s="1"/>
  <c r="S239" i="1"/>
  <c r="R239" i="1"/>
  <c r="Q239" i="1"/>
  <c r="O239" i="1"/>
  <c r="N239" i="1"/>
  <c r="M239" i="1"/>
  <c r="T238" i="1"/>
  <c r="P238" i="1" s="1"/>
  <c r="S238" i="1"/>
  <c r="R238" i="1"/>
  <c r="Q238" i="1"/>
  <c r="O238" i="1"/>
  <c r="N238" i="1"/>
  <c r="M238" i="1"/>
  <c r="T237" i="1"/>
  <c r="P237" i="1" s="1"/>
  <c r="S237" i="1"/>
  <c r="R237" i="1"/>
  <c r="Q237" i="1"/>
  <c r="O237" i="1"/>
  <c r="N237" i="1"/>
  <c r="M237" i="1"/>
  <c r="T236" i="1"/>
  <c r="P236" i="1" s="1"/>
  <c r="S236" i="1"/>
  <c r="R236" i="1"/>
  <c r="Q236" i="1"/>
  <c r="O236" i="1"/>
  <c r="N236" i="1"/>
  <c r="M236" i="1"/>
  <c r="T235" i="1"/>
  <c r="P235" i="1" s="1"/>
  <c r="S235" i="1"/>
  <c r="R235" i="1"/>
  <c r="Q235" i="1"/>
  <c r="O235" i="1"/>
  <c r="N235" i="1"/>
  <c r="M235" i="1"/>
  <c r="T234" i="1"/>
  <c r="P234" i="1" s="1"/>
  <c r="S234" i="1"/>
  <c r="R234" i="1"/>
  <c r="Q234" i="1"/>
  <c r="O234" i="1"/>
  <c r="N234" i="1"/>
  <c r="M234" i="1"/>
  <c r="T233" i="1"/>
  <c r="P233" i="1" s="1"/>
  <c r="S233" i="1"/>
  <c r="R233" i="1"/>
  <c r="Q233" i="1"/>
  <c r="O233" i="1"/>
  <c r="N233" i="1"/>
  <c r="M233" i="1"/>
  <c r="T232" i="1"/>
  <c r="P232" i="1" s="1"/>
  <c r="S232" i="1"/>
  <c r="R232" i="1"/>
  <c r="Q232" i="1"/>
  <c r="O232" i="1"/>
  <c r="N232" i="1"/>
  <c r="M232" i="1"/>
  <c r="T231" i="1"/>
  <c r="P231" i="1" s="1"/>
  <c r="S231" i="1"/>
  <c r="R231" i="1"/>
  <c r="Q231" i="1"/>
  <c r="O231" i="1"/>
  <c r="N231" i="1"/>
  <c r="M231" i="1"/>
  <c r="T230" i="1"/>
  <c r="P230" i="1" s="1"/>
  <c r="S230" i="1"/>
  <c r="R230" i="1"/>
  <c r="Q230" i="1"/>
  <c r="O230" i="1"/>
  <c r="N230" i="1"/>
  <c r="M230" i="1"/>
  <c r="U229" i="1"/>
  <c r="T229" i="1"/>
  <c r="S229" i="1"/>
  <c r="R229" i="1"/>
  <c r="Q229" i="1"/>
  <c r="P229" i="1" s="1"/>
  <c r="O229" i="1"/>
  <c r="N229" i="1"/>
  <c r="M229" i="1"/>
  <c r="T228" i="1"/>
  <c r="S228" i="1"/>
  <c r="R228" i="1"/>
  <c r="Q228" i="1"/>
  <c r="O228" i="1"/>
  <c r="N228" i="1"/>
  <c r="M228" i="1"/>
  <c r="T227" i="1"/>
  <c r="S227" i="1"/>
  <c r="R227" i="1"/>
  <c r="Q227" i="1"/>
  <c r="O227" i="1"/>
  <c r="N227" i="1"/>
  <c r="M227" i="1"/>
  <c r="T226" i="1"/>
  <c r="S226" i="1"/>
  <c r="R226" i="1"/>
  <c r="Q226" i="1"/>
  <c r="P226" i="1" s="1"/>
  <c r="O226" i="1"/>
  <c r="N226" i="1"/>
  <c r="M226" i="1"/>
  <c r="T225" i="1"/>
  <c r="S225" i="1"/>
  <c r="R225" i="1"/>
  <c r="Q225" i="1"/>
  <c r="P225" i="1" s="1"/>
  <c r="O225" i="1"/>
  <c r="N225" i="1"/>
  <c r="M225" i="1"/>
  <c r="T224" i="1"/>
  <c r="S224" i="1"/>
  <c r="R224" i="1"/>
  <c r="Q224" i="1"/>
  <c r="O224" i="1"/>
  <c r="N224" i="1"/>
  <c r="M224" i="1"/>
  <c r="U223" i="1"/>
  <c r="T223" i="1"/>
  <c r="S223" i="1"/>
  <c r="P223" i="1" s="1"/>
  <c r="R223" i="1"/>
  <c r="Q223" i="1"/>
  <c r="O223" i="1"/>
  <c r="N223" i="1"/>
  <c r="M223" i="1"/>
  <c r="T222" i="1"/>
  <c r="S222" i="1"/>
  <c r="P222" i="1" s="1"/>
  <c r="R222" i="1"/>
  <c r="Q222" i="1"/>
  <c r="O222" i="1"/>
  <c r="N222" i="1"/>
  <c r="M222" i="1"/>
  <c r="T221" i="1"/>
  <c r="S221" i="1"/>
  <c r="P221" i="1" s="1"/>
  <c r="R221" i="1"/>
  <c r="Q221" i="1"/>
  <c r="O221" i="1"/>
  <c r="N221" i="1"/>
  <c r="M221" i="1"/>
  <c r="T220" i="1"/>
  <c r="S220" i="1"/>
  <c r="P220" i="1" s="1"/>
  <c r="R220" i="1"/>
  <c r="Q220" i="1"/>
  <c r="O220" i="1"/>
  <c r="N220" i="1"/>
  <c r="M220" i="1"/>
  <c r="T219" i="1"/>
  <c r="S219" i="1"/>
  <c r="P219" i="1" s="1"/>
  <c r="R219" i="1"/>
  <c r="Q219" i="1"/>
  <c r="O219" i="1"/>
  <c r="N219" i="1"/>
  <c r="M219" i="1"/>
  <c r="T218" i="1"/>
  <c r="S218" i="1"/>
  <c r="P218" i="1" s="1"/>
  <c r="R218" i="1"/>
  <c r="Q218" i="1"/>
  <c r="O218" i="1"/>
  <c r="N218" i="1"/>
  <c r="M218" i="1"/>
  <c r="T217" i="1"/>
  <c r="S217" i="1"/>
  <c r="P217" i="1" s="1"/>
  <c r="R217" i="1"/>
  <c r="Q217" i="1"/>
  <c r="O217" i="1"/>
  <c r="N217" i="1"/>
  <c r="M217" i="1"/>
  <c r="U216" i="1"/>
  <c r="T216" i="1"/>
  <c r="P216" i="1" s="1"/>
  <c r="S216" i="1"/>
  <c r="R216" i="1"/>
  <c r="Q216" i="1"/>
  <c r="O216" i="1"/>
  <c r="N216" i="1"/>
  <c r="M216" i="1"/>
  <c r="T215" i="1"/>
  <c r="P215" i="1" s="1"/>
  <c r="S215" i="1"/>
  <c r="R215" i="1"/>
  <c r="Q215" i="1"/>
  <c r="O215" i="1"/>
  <c r="N215" i="1"/>
  <c r="M215" i="1"/>
  <c r="T214" i="1"/>
  <c r="P214" i="1" s="1"/>
  <c r="S214" i="1"/>
  <c r="R214" i="1"/>
  <c r="Q214" i="1"/>
  <c r="O214" i="1"/>
  <c r="N214" i="1"/>
  <c r="M214" i="1"/>
  <c r="T213" i="1"/>
  <c r="P213" i="1" s="1"/>
  <c r="S213" i="1"/>
  <c r="R213" i="1"/>
  <c r="Q213" i="1"/>
  <c r="O213" i="1"/>
  <c r="N213" i="1"/>
  <c r="M213" i="1"/>
  <c r="T212" i="1"/>
  <c r="P212" i="1" s="1"/>
  <c r="S212" i="1"/>
  <c r="R212" i="1"/>
  <c r="Q212" i="1"/>
  <c r="O212" i="1"/>
  <c r="N212" i="1"/>
  <c r="M212" i="1"/>
  <c r="T211" i="1"/>
  <c r="P211" i="1" s="1"/>
  <c r="S211" i="1"/>
  <c r="R211" i="1"/>
  <c r="Q211" i="1"/>
  <c r="O211" i="1"/>
  <c r="N211" i="1"/>
  <c r="M211" i="1"/>
  <c r="U210" i="1"/>
  <c r="T210" i="1"/>
  <c r="S210" i="1"/>
  <c r="R210" i="1"/>
  <c r="Q210" i="1"/>
  <c r="P210" i="1" s="1"/>
  <c r="O210" i="1"/>
  <c r="N210" i="1"/>
  <c r="M210" i="1"/>
  <c r="U209" i="1"/>
  <c r="T209" i="1"/>
  <c r="S209" i="1"/>
  <c r="R209" i="1"/>
  <c r="Q209" i="1"/>
  <c r="O209" i="1"/>
  <c r="N209" i="1"/>
  <c r="M209" i="1"/>
  <c r="T208" i="1"/>
  <c r="S208" i="1"/>
  <c r="R208" i="1"/>
  <c r="Q208" i="1"/>
  <c r="P208" i="1" s="1"/>
  <c r="O208" i="1"/>
  <c r="N208" i="1"/>
  <c r="M208" i="1"/>
  <c r="T207" i="1"/>
  <c r="S207" i="1"/>
  <c r="R207" i="1"/>
  <c r="Q207" i="1"/>
  <c r="P207" i="1" s="1"/>
  <c r="O207" i="1"/>
  <c r="N207" i="1"/>
  <c r="M207" i="1"/>
  <c r="T206" i="1"/>
  <c r="S206" i="1"/>
  <c r="R206" i="1"/>
  <c r="Q206" i="1"/>
  <c r="O206" i="1"/>
  <c r="N206" i="1"/>
  <c r="M206" i="1"/>
  <c r="T205" i="1"/>
  <c r="S205" i="1"/>
  <c r="R205" i="1"/>
  <c r="Q205" i="1"/>
  <c r="O205" i="1"/>
  <c r="N205" i="1"/>
  <c r="M205" i="1"/>
  <c r="T204" i="1"/>
  <c r="S204" i="1"/>
  <c r="R204" i="1"/>
  <c r="Q204" i="1"/>
  <c r="P204" i="1" s="1"/>
  <c r="O204" i="1"/>
  <c r="N204" i="1"/>
  <c r="M204" i="1"/>
  <c r="T203" i="1"/>
  <c r="S203" i="1"/>
  <c r="R203" i="1"/>
  <c r="Q203" i="1"/>
  <c r="P203" i="1" s="1"/>
  <c r="O203" i="1"/>
  <c r="N203" i="1"/>
  <c r="M203" i="1"/>
  <c r="T202" i="1"/>
  <c r="S202" i="1"/>
  <c r="R202" i="1"/>
  <c r="Q202" i="1"/>
  <c r="O202" i="1"/>
  <c r="N202" i="1"/>
  <c r="M202" i="1"/>
  <c r="T201" i="1"/>
  <c r="S201" i="1"/>
  <c r="R201" i="1"/>
  <c r="Q201" i="1"/>
  <c r="O201" i="1"/>
  <c r="N201" i="1"/>
  <c r="M201" i="1"/>
  <c r="T200" i="1"/>
  <c r="S200" i="1"/>
  <c r="R200" i="1"/>
  <c r="Q200" i="1"/>
  <c r="P200" i="1" s="1"/>
  <c r="O200" i="1"/>
  <c r="N200" i="1"/>
  <c r="M200" i="1"/>
  <c r="T199" i="1"/>
  <c r="S199" i="1"/>
  <c r="R199" i="1"/>
  <c r="Q199" i="1"/>
  <c r="P199" i="1" s="1"/>
  <c r="O199" i="1"/>
  <c r="N199" i="1"/>
  <c r="M199" i="1"/>
  <c r="T198" i="1"/>
  <c r="S198" i="1"/>
  <c r="R198" i="1"/>
  <c r="Q198" i="1"/>
  <c r="O198" i="1"/>
  <c r="N198" i="1"/>
  <c r="M198" i="1"/>
  <c r="T197" i="1"/>
  <c r="S197" i="1"/>
  <c r="R197" i="1"/>
  <c r="Q197" i="1"/>
  <c r="O197" i="1"/>
  <c r="N197" i="1"/>
  <c r="M197" i="1"/>
  <c r="T196" i="1"/>
  <c r="S196" i="1"/>
  <c r="R196" i="1"/>
  <c r="Q196" i="1"/>
  <c r="P196" i="1" s="1"/>
  <c r="O196" i="1"/>
  <c r="N196" i="1"/>
  <c r="M196" i="1"/>
  <c r="T195" i="1"/>
  <c r="S195" i="1"/>
  <c r="R195" i="1"/>
  <c r="Q195" i="1"/>
  <c r="P195" i="1" s="1"/>
  <c r="O195" i="1"/>
  <c r="N195" i="1"/>
  <c r="M195" i="1"/>
  <c r="T194" i="1"/>
  <c r="S194" i="1"/>
  <c r="R194" i="1"/>
  <c r="Q194" i="1"/>
  <c r="O194" i="1"/>
  <c r="N194" i="1"/>
  <c r="M194" i="1"/>
  <c r="T193" i="1"/>
  <c r="S193" i="1"/>
  <c r="R193" i="1"/>
  <c r="Q193" i="1"/>
  <c r="O193" i="1"/>
  <c r="N193" i="1"/>
  <c r="M193" i="1"/>
  <c r="T192" i="1"/>
  <c r="S192" i="1"/>
  <c r="R192" i="1"/>
  <c r="Q192" i="1"/>
  <c r="P192" i="1" s="1"/>
  <c r="O192" i="1"/>
  <c r="N192" i="1"/>
  <c r="M192" i="1"/>
  <c r="T191" i="1"/>
  <c r="S191" i="1"/>
  <c r="R191" i="1"/>
  <c r="Q191" i="1"/>
  <c r="P191" i="1" s="1"/>
  <c r="O191" i="1"/>
  <c r="N191" i="1"/>
  <c r="M191" i="1"/>
  <c r="T190" i="1"/>
  <c r="S190" i="1"/>
  <c r="R190" i="1"/>
  <c r="Q190" i="1"/>
  <c r="O190" i="1"/>
  <c r="N190" i="1"/>
  <c r="M190" i="1"/>
  <c r="U189" i="1"/>
  <c r="T189" i="1"/>
  <c r="S189" i="1"/>
  <c r="P189" i="1" s="1"/>
  <c r="R189" i="1"/>
  <c r="Q189" i="1"/>
  <c r="O189" i="1"/>
  <c r="N189" i="1"/>
  <c r="M189" i="1"/>
  <c r="U188" i="1"/>
  <c r="T188" i="1"/>
  <c r="S188" i="1"/>
  <c r="R188" i="1"/>
  <c r="Q188" i="1"/>
  <c r="P188" i="1"/>
  <c r="O188" i="1"/>
  <c r="N188" i="1"/>
  <c r="M188" i="1"/>
  <c r="U187" i="1"/>
  <c r="T187" i="1"/>
  <c r="S187" i="1"/>
  <c r="R187" i="1"/>
  <c r="Q187" i="1"/>
  <c r="P187" i="1" s="1"/>
  <c r="O187" i="1"/>
  <c r="N187" i="1"/>
  <c r="M187" i="1"/>
  <c r="T186" i="1"/>
  <c r="S186" i="1"/>
  <c r="R186" i="1"/>
  <c r="Q186" i="1"/>
  <c r="P186" i="1" s="1"/>
  <c r="O186" i="1"/>
  <c r="N186" i="1"/>
  <c r="M186" i="1"/>
  <c r="T185" i="1"/>
  <c r="S185" i="1"/>
  <c r="R185" i="1"/>
  <c r="Q185" i="1"/>
  <c r="P185" i="1" s="1"/>
  <c r="O185" i="1"/>
  <c r="N185" i="1"/>
  <c r="M185" i="1"/>
  <c r="T184" i="1"/>
  <c r="S184" i="1"/>
  <c r="R184" i="1"/>
  <c r="Q184" i="1"/>
  <c r="P184" i="1" s="1"/>
  <c r="O184" i="1"/>
  <c r="N184" i="1"/>
  <c r="M184" i="1"/>
  <c r="U183" i="1"/>
  <c r="T183" i="1"/>
  <c r="S183" i="1"/>
  <c r="R183" i="1"/>
  <c r="Q183" i="1"/>
  <c r="O183" i="1"/>
  <c r="N183" i="1"/>
  <c r="M183" i="1"/>
  <c r="T182" i="1"/>
  <c r="S182" i="1"/>
  <c r="R182" i="1"/>
  <c r="Q182" i="1"/>
  <c r="P182" i="1" s="1"/>
  <c r="O182" i="1"/>
  <c r="N182" i="1"/>
  <c r="M182" i="1"/>
  <c r="T181" i="1"/>
  <c r="S181" i="1"/>
  <c r="R181" i="1"/>
  <c r="Q181" i="1"/>
  <c r="P181" i="1" s="1"/>
  <c r="O181" i="1"/>
  <c r="N181" i="1"/>
  <c r="M181" i="1"/>
  <c r="U180" i="1"/>
  <c r="T180" i="1"/>
  <c r="P180" i="1" s="1"/>
  <c r="S180" i="1"/>
  <c r="R180" i="1"/>
  <c r="Q180" i="1"/>
  <c r="O180" i="1"/>
  <c r="N180" i="1"/>
  <c r="M180" i="1"/>
  <c r="U179" i="1"/>
  <c r="T179" i="1"/>
  <c r="S179" i="1"/>
  <c r="R179" i="1"/>
  <c r="Q179" i="1"/>
  <c r="P179" i="1" s="1"/>
  <c r="O179" i="1"/>
  <c r="N179" i="1"/>
  <c r="M179" i="1"/>
  <c r="T178" i="1"/>
  <c r="S178" i="1"/>
  <c r="R178" i="1"/>
  <c r="Q178" i="1"/>
  <c r="P178" i="1" s="1"/>
  <c r="O178" i="1"/>
  <c r="N178" i="1"/>
  <c r="M178" i="1"/>
  <c r="T177" i="1"/>
  <c r="S177" i="1"/>
  <c r="R177" i="1"/>
  <c r="Q177" i="1"/>
  <c r="P177" i="1" s="1"/>
  <c r="O177" i="1"/>
  <c r="N177" i="1"/>
  <c r="M177" i="1"/>
  <c r="T176" i="1"/>
  <c r="S176" i="1"/>
  <c r="R176" i="1"/>
  <c r="Q176" i="1"/>
  <c r="P176" i="1" s="1"/>
  <c r="O176" i="1"/>
  <c r="N176" i="1"/>
  <c r="M176" i="1"/>
  <c r="T175" i="1"/>
  <c r="S175" i="1"/>
  <c r="R175" i="1"/>
  <c r="Q175" i="1"/>
  <c r="P175" i="1" s="1"/>
  <c r="O175" i="1"/>
  <c r="N175" i="1"/>
  <c r="M175" i="1"/>
  <c r="T174" i="1"/>
  <c r="S174" i="1"/>
  <c r="R174" i="1"/>
  <c r="Q174" i="1"/>
  <c r="P174" i="1" s="1"/>
  <c r="O174" i="1"/>
  <c r="N174" i="1"/>
  <c r="M174" i="1"/>
  <c r="T173" i="1"/>
  <c r="S173" i="1"/>
  <c r="R173" i="1"/>
  <c r="Q173" i="1"/>
  <c r="P173" i="1" s="1"/>
  <c r="O173" i="1"/>
  <c r="N173" i="1"/>
  <c r="M173" i="1"/>
  <c r="T172" i="1"/>
  <c r="S172" i="1"/>
  <c r="R172" i="1"/>
  <c r="Q172" i="1"/>
  <c r="P172" i="1" s="1"/>
  <c r="O172" i="1"/>
  <c r="N172" i="1"/>
  <c r="M172" i="1"/>
  <c r="T171" i="1"/>
  <c r="S171" i="1"/>
  <c r="R171" i="1"/>
  <c r="Q171" i="1"/>
  <c r="P171" i="1" s="1"/>
  <c r="O171" i="1"/>
  <c r="N171" i="1"/>
  <c r="M171" i="1"/>
  <c r="T170" i="1"/>
  <c r="S170" i="1"/>
  <c r="R170" i="1"/>
  <c r="Q170" i="1"/>
  <c r="P170" i="1" s="1"/>
  <c r="O170" i="1"/>
  <c r="N170" i="1"/>
  <c r="M170" i="1"/>
  <c r="T169" i="1"/>
  <c r="S169" i="1"/>
  <c r="R169" i="1"/>
  <c r="Q169" i="1"/>
  <c r="P169" i="1" s="1"/>
  <c r="O169" i="1"/>
  <c r="N169" i="1"/>
  <c r="M169" i="1"/>
  <c r="T168" i="1"/>
  <c r="S168" i="1"/>
  <c r="R168" i="1"/>
  <c r="Q168" i="1"/>
  <c r="P168" i="1" s="1"/>
  <c r="O168" i="1"/>
  <c r="N168" i="1"/>
  <c r="M168" i="1"/>
  <c r="T167" i="1"/>
  <c r="S167" i="1"/>
  <c r="R167" i="1"/>
  <c r="Q167" i="1"/>
  <c r="P167" i="1" s="1"/>
  <c r="O167" i="1"/>
  <c r="N167" i="1"/>
  <c r="M167" i="1"/>
  <c r="U166" i="1"/>
  <c r="T166" i="1"/>
  <c r="S166" i="1"/>
  <c r="R166" i="1"/>
  <c r="Q166" i="1"/>
  <c r="P166" i="1" s="1"/>
  <c r="O166" i="1"/>
  <c r="N166" i="1"/>
  <c r="M166" i="1"/>
  <c r="U165" i="1"/>
  <c r="T165" i="1"/>
  <c r="S165" i="1"/>
  <c r="R165" i="1"/>
  <c r="Q165" i="1"/>
  <c r="O165" i="1"/>
  <c r="N165" i="1"/>
  <c r="M165" i="1"/>
  <c r="T164" i="1"/>
  <c r="S164" i="1"/>
  <c r="R164" i="1"/>
  <c r="Q164" i="1"/>
  <c r="O164" i="1"/>
  <c r="N164" i="1"/>
  <c r="M164" i="1"/>
  <c r="T163" i="1"/>
  <c r="S163" i="1"/>
  <c r="R163" i="1"/>
  <c r="Q163" i="1"/>
  <c r="P163" i="1" s="1"/>
  <c r="O163" i="1"/>
  <c r="N163" i="1"/>
  <c r="M163" i="1"/>
  <c r="T162" i="1"/>
  <c r="S162" i="1"/>
  <c r="R162" i="1"/>
  <c r="Q162" i="1"/>
  <c r="P162" i="1" s="1"/>
  <c r="O162" i="1"/>
  <c r="N162" i="1"/>
  <c r="M162" i="1"/>
  <c r="T161" i="1"/>
  <c r="S161" i="1"/>
  <c r="R161" i="1"/>
  <c r="Q161" i="1"/>
  <c r="O161" i="1"/>
  <c r="N161" i="1"/>
  <c r="M161" i="1"/>
  <c r="T160" i="1"/>
  <c r="S160" i="1"/>
  <c r="R160" i="1"/>
  <c r="Q160" i="1"/>
  <c r="O160" i="1"/>
  <c r="N160" i="1"/>
  <c r="M160" i="1"/>
  <c r="T159" i="1"/>
  <c r="S159" i="1"/>
  <c r="R159" i="1"/>
  <c r="Q159" i="1"/>
  <c r="P159" i="1" s="1"/>
  <c r="O159" i="1"/>
  <c r="N159" i="1"/>
  <c r="M159" i="1"/>
  <c r="T158" i="1"/>
  <c r="S158" i="1"/>
  <c r="R158" i="1"/>
  <c r="Q158" i="1"/>
  <c r="P158" i="1" s="1"/>
  <c r="O158" i="1"/>
  <c r="N158" i="1"/>
  <c r="M158" i="1"/>
  <c r="T157" i="1"/>
  <c r="S157" i="1"/>
  <c r="R157" i="1"/>
  <c r="Q157" i="1"/>
  <c r="O157" i="1"/>
  <c r="N157" i="1"/>
  <c r="M157" i="1"/>
  <c r="T156" i="1"/>
  <c r="S156" i="1"/>
  <c r="R156" i="1"/>
  <c r="Q156" i="1"/>
  <c r="O156" i="1"/>
  <c r="N156" i="1"/>
  <c r="M156" i="1"/>
  <c r="T155" i="1"/>
  <c r="S155" i="1"/>
  <c r="R155" i="1"/>
  <c r="Q155" i="1"/>
  <c r="P155" i="1" s="1"/>
  <c r="O155" i="1"/>
  <c r="N155" i="1"/>
  <c r="M155" i="1"/>
  <c r="T154" i="1"/>
  <c r="S154" i="1"/>
  <c r="R154" i="1"/>
  <c r="Q154" i="1"/>
  <c r="P154" i="1" s="1"/>
  <c r="O154" i="1"/>
  <c r="N154" i="1"/>
  <c r="M154" i="1"/>
  <c r="T153" i="1"/>
  <c r="S153" i="1"/>
  <c r="R153" i="1"/>
  <c r="Q153" i="1"/>
  <c r="O153" i="1"/>
  <c r="N153" i="1"/>
  <c r="M153" i="1"/>
  <c r="T152" i="1"/>
  <c r="S152" i="1"/>
  <c r="R152" i="1"/>
  <c r="Q152" i="1"/>
  <c r="O152" i="1"/>
  <c r="N152" i="1"/>
  <c r="M152" i="1"/>
  <c r="T151" i="1"/>
  <c r="S151" i="1"/>
  <c r="R151" i="1"/>
  <c r="Q151" i="1"/>
  <c r="P151" i="1" s="1"/>
  <c r="O151" i="1"/>
  <c r="N151" i="1"/>
  <c r="M151" i="1"/>
  <c r="T150" i="1"/>
  <c r="S150" i="1"/>
  <c r="R150" i="1"/>
  <c r="Q150" i="1"/>
  <c r="P150" i="1" s="1"/>
  <c r="O150" i="1"/>
  <c r="N150" i="1"/>
  <c r="M150" i="1"/>
  <c r="T149" i="1"/>
  <c r="S149" i="1"/>
  <c r="R149" i="1"/>
  <c r="Q149" i="1"/>
  <c r="O149" i="1"/>
  <c r="N149" i="1"/>
  <c r="M149" i="1"/>
  <c r="T148" i="1"/>
  <c r="S148" i="1"/>
  <c r="R148" i="1"/>
  <c r="Q148" i="1"/>
  <c r="O148" i="1"/>
  <c r="N148" i="1"/>
  <c r="M148" i="1"/>
  <c r="T147" i="1"/>
  <c r="S147" i="1"/>
  <c r="R147" i="1"/>
  <c r="Q147" i="1"/>
  <c r="P147" i="1" s="1"/>
  <c r="O147" i="1"/>
  <c r="N147" i="1"/>
  <c r="M147" i="1"/>
  <c r="T146" i="1"/>
  <c r="S146" i="1"/>
  <c r="R146" i="1"/>
  <c r="Q146" i="1"/>
  <c r="P146" i="1" s="1"/>
  <c r="O146" i="1"/>
  <c r="N146" i="1"/>
  <c r="M146" i="1"/>
  <c r="T145" i="1"/>
  <c r="S145" i="1"/>
  <c r="R145" i="1"/>
  <c r="Q145" i="1"/>
  <c r="O145" i="1"/>
  <c r="N145" i="1"/>
  <c r="M145" i="1"/>
  <c r="T144" i="1"/>
  <c r="S144" i="1"/>
  <c r="R144" i="1"/>
  <c r="Q144" i="1"/>
  <c r="O144" i="1"/>
  <c r="N144" i="1"/>
  <c r="M144" i="1"/>
  <c r="T143" i="1"/>
  <c r="S143" i="1"/>
  <c r="R143" i="1"/>
  <c r="Q143" i="1"/>
  <c r="P143" i="1" s="1"/>
  <c r="O143" i="1"/>
  <c r="N143" i="1"/>
  <c r="M143" i="1"/>
  <c r="T142" i="1"/>
  <c r="S142" i="1"/>
  <c r="R142" i="1"/>
  <c r="Q142" i="1"/>
  <c r="P142" i="1" s="1"/>
  <c r="O142" i="1"/>
  <c r="N142" i="1"/>
  <c r="M142" i="1"/>
  <c r="T141" i="1"/>
  <c r="S141" i="1"/>
  <c r="R141" i="1"/>
  <c r="Q141" i="1"/>
  <c r="O141" i="1"/>
  <c r="N141" i="1"/>
  <c r="M141" i="1"/>
  <c r="U140" i="1"/>
  <c r="T140" i="1"/>
  <c r="S140" i="1"/>
  <c r="P140" i="1" s="1"/>
  <c r="R140" i="1"/>
  <c r="Q140" i="1"/>
  <c r="O140" i="1"/>
  <c r="N140" i="1"/>
  <c r="M140" i="1"/>
  <c r="U139" i="1"/>
  <c r="T139" i="1"/>
  <c r="S139" i="1"/>
  <c r="R139" i="1"/>
  <c r="Q139" i="1"/>
  <c r="P139" i="1"/>
  <c r="O139" i="1"/>
  <c r="N139" i="1"/>
  <c r="M139" i="1"/>
  <c r="T138" i="1"/>
  <c r="P138" i="1" s="1"/>
  <c r="S138" i="1"/>
  <c r="R138" i="1"/>
  <c r="Q138" i="1"/>
  <c r="O138" i="1"/>
  <c r="N138" i="1"/>
  <c r="M138" i="1"/>
  <c r="T137" i="1"/>
  <c r="P137" i="1" s="1"/>
  <c r="S137" i="1"/>
  <c r="R137" i="1"/>
  <c r="Q137" i="1"/>
  <c r="O137" i="1"/>
  <c r="N137" i="1"/>
  <c r="M137" i="1"/>
  <c r="V136" i="1"/>
  <c r="T136" i="1"/>
  <c r="S136" i="1"/>
  <c r="R136" i="1"/>
  <c r="Q136" i="1"/>
  <c r="P136" i="1" s="1"/>
  <c r="O136" i="1"/>
  <c r="N136" i="1"/>
  <c r="M136" i="1"/>
  <c r="V135" i="1"/>
  <c r="T135" i="1"/>
  <c r="S135" i="1"/>
  <c r="R135" i="1"/>
  <c r="Q135" i="1"/>
  <c r="O135" i="1"/>
  <c r="N135" i="1"/>
  <c r="M135" i="1"/>
  <c r="T134" i="1"/>
  <c r="S134" i="1"/>
  <c r="R134" i="1"/>
  <c r="Q134" i="1"/>
  <c r="P134" i="1" s="1"/>
  <c r="O134" i="1"/>
  <c r="N134" i="1"/>
  <c r="M134" i="1"/>
  <c r="T133" i="1"/>
  <c r="S133" i="1"/>
  <c r="R133" i="1"/>
  <c r="Q133" i="1"/>
  <c r="P133" i="1" s="1"/>
  <c r="O133" i="1"/>
  <c r="N133" i="1"/>
  <c r="M133" i="1"/>
  <c r="T132" i="1"/>
  <c r="S132" i="1"/>
  <c r="R132" i="1"/>
  <c r="Q132" i="1"/>
  <c r="O132" i="1"/>
  <c r="N132" i="1"/>
  <c r="M132" i="1"/>
  <c r="T131" i="1"/>
  <c r="S131" i="1"/>
  <c r="R131" i="1"/>
  <c r="Q131" i="1"/>
  <c r="O131" i="1"/>
  <c r="N131" i="1"/>
  <c r="M131" i="1"/>
  <c r="T130" i="1"/>
  <c r="S130" i="1"/>
  <c r="R130" i="1"/>
  <c r="Q130" i="1"/>
  <c r="P130" i="1" s="1"/>
  <c r="O130" i="1"/>
  <c r="N130" i="1"/>
  <c r="M130" i="1"/>
  <c r="T129" i="1"/>
  <c r="S129" i="1"/>
  <c r="R129" i="1"/>
  <c r="Q129" i="1"/>
  <c r="P129" i="1" s="1"/>
  <c r="O129" i="1"/>
  <c r="N129" i="1"/>
  <c r="M129" i="1"/>
  <c r="T128" i="1"/>
  <c r="S128" i="1"/>
  <c r="R128" i="1"/>
  <c r="Q128" i="1"/>
  <c r="O128" i="1"/>
  <c r="N128" i="1"/>
  <c r="M128" i="1"/>
  <c r="T127" i="1"/>
  <c r="S127" i="1"/>
  <c r="R127" i="1"/>
  <c r="Q127" i="1"/>
  <c r="O127" i="1"/>
  <c r="N127" i="1"/>
  <c r="M127" i="1"/>
  <c r="T126" i="1"/>
  <c r="S126" i="1"/>
  <c r="R126" i="1"/>
  <c r="Q126" i="1"/>
  <c r="P126" i="1" s="1"/>
  <c r="O126" i="1"/>
  <c r="N126" i="1"/>
  <c r="M126" i="1"/>
  <c r="T125" i="1"/>
  <c r="S125" i="1"/>
  <c r="R125" i="1"/>
  <c r="Q125" i="1"/>
  <c r="P125" i="1" s="1"/>
  <c r="O125" i="1"/>
  <c r="N125" i="1"/>
  <c r="M125" i="1"/>
  <c r="T124" i="1"/>
  <c r="S124" i="1"/>
  <c r="R124" i="1"/>
  <c r="Q124" i="1"/>
  <c r="O124" i="1"/>
  <c r="N124" i="1"/>
  <c r="M124" i="1"/>
  <c r="T123" i="1"/>
  <c r="S123" i="1"/>
  <c r="R123" i="1"/>
  <c r="Q123" i="1"/>
  <c r="O123" i="1"/>
  <c r="N123" i="1"/>
  <c r="M123" i="1"/>
  <c r="T122" i="1"/>
  <c r="S122" i="1"/>
  <c r="R122" i="1"/>
  <c r="Q122" i="1"/>
  <c r="P122" i="1" s="1"/>
  <c r="O122" i="1"/>
  <c r="N122" i="1"/>
  <c r="M122" i="1"/>
  <c r="T121" i="1"/>
  <c r="S121" i="1"/>
  <c r="R121" i="1"/>
  <c r="Q121" i="1"/>
  <c r="P121" i="1" s="1"/>
  <c r="O121" i="1"/>
  <c r="N121" i="1"/>
  <c r="M121" i="1"/>
  <c r="T120" i="1"/>
  <c r="S120" i="1"/>
  <c r="R120" i="1"/>
  <c r="Q120" i="1"/>
  <c r="O120" i="1"/>
  <c r="N120" i="1"/>
  <c r="M120" i="1"/>
  <c r="T119" i="1"/>
  <c r="S119" i="1"/>
  <c r="R119" i="1"/>
  <c r="Q119" i="1"/>
  <c r="O119" i="1"/>
  <c r="N119" i="1"/>
  <c r="M119" i="1"/>
  <c r="T118" i="1"/>
  <c r="S118" i="1"/>
  <c r="R118" i="1"/>
  <c r="Q118" i="1"/>
  <c r="P118" i="1" s="1"/>
  <c r="O118" i="1"/>
  <c r="N118" i="1"/>
  <c r="M118" i="1"/>
  <c r="T117" i="1"/>
  <c r="S117" i="1"/>
  <c r="R117" i="1"/>
  <c r="Q117" i="1"/>
  <c r="P117" i="1" s="1"/>
  <c r="O117" i="1"/>
  <c r="N117" i="1"/>
  <c r="M117" i="1"/>
  <c r="T116" i="1"/>
  <c r="S116" i="1"/>
  <c r="R116" i="1"/>
  <c r="Q116" i="1"/>
  <c r="O116" i="1"/>
  <c r="N116" i="1"/>
  <c r="M116" i="1"/>
  <c r="T115" i="1"/>
  <c r="S115" i="1"/>
  <c r="R115" i="1"/>
  <c r="Q115" i="1"/>
  <c r="O115" i="1"/>
  <c r="N115" i="1"/>
  <c r="M115" i="1"/>
  <c r="T114" i="1"/>
  <c r="S114" i="1"/>
  <c r="R114" i="1"/>
  <c r="Q114" i="1"/>
  <c r="P114" i="1" s="1"/>
  <c r="O114" i="1"/>
  <c r="N114" i="1"/>
  <c r="M114" i="1"/>
  <c r="T113" i="1"/>
  <c r="S113" i="1"/>
  <c r="R113" i="1"/>
  <c r="Q113" i="1"/>
  <c r="P113" i="1" s="1"/>
  <c r="O113" i="1"/>
  <c r="N113" i="1"/>
  <c r="M113" i="1"/>
  <c r="T112" i="1"/>
  <c r="S112" i="1"/>
  <c r="P112" i="1" s="1"/>
  <c r="R112" i="1"/>
  <c r="Q112" i="1"/>
  <c r="O112" i="1"/>
  <c r="N112" i="1"/>
  <c r="M112" i="1"/>
  <c r="T111" i="1"/>
  <c r="S111" i="1"/>
  <c r="P111" i="1" s="1"/>
  <c r="R111" i="1"/>
  <c r="Q111" i="1"/>
  <c r="O111" i="1"/>
  <c r="N111" i="1"/>
  <c r="M111" i="1"/>
  <c r="U110" i="1"/>
  <c r="T110" i="1"/>
  <c r="P110" i="1" s="1"/>
  <c r="S110" i="1"/>
  <c r="R110" i="1"/>
  <c r="Q110" i="1"/>
  <c r="O110" i="1"/>
  <c r="N110" i="1"/>
  <c r="M110" i="1"/>
  <c r="T109" i="1"/>
  <c r="P109" i="1" s="1"/>
  <c r="S109" i="1"/>
  <c r="R109" i="1"/>
  <c r="Q109" i="1"/>
  <c r="O109" i="1"/>
  <c r="N109" i="1"/>
  <c r="M109" i="1"/>
  <c r="T108" i="1"/>
  <c r="P108" i="1" s="1"/>
  <c r="S108" i="1"/>
  <c r="R108" i="1"/>
  <c r="Q108" i="1"/>
  <c r="O108" i="1"/>
  <c r="N108" i="1"/>
  <c r="M108" i="1"/>
  <c r="T107" i="1"/>
  <c r="P107" i="1" s="1"/>
  <c r="S107" i="1"/>
  <c r="R107" i="1"/>
  <c r="Q107" i="1"/>
  <c r="O107" i="1"/>
  <c r="N107" i="1"/>
  <c r="M107" i="1"/>
  <c r="T106" i="1"/>
  <c r="P106" i="1" s="1"/>
  <c r="S106" i="1"/>
  <c r="R106" i="1"/>
  <c r="Q106" i="1"/>
  <c r="O106" i="1"/>
  <c r="N106" i="1"/>
  <c r="M106" i="1"/>
  <c r="T105" i="1"/>
  <c r="P105" i="1" s="1"/>
  <c r="S105" i="1"/>
  <c r="R105" i="1"/>
  <c r="Q105" i="1"/>
  <c r="O105" i="1"/>
  <c r="N105" i="1"/>
  <c r="M105" i="1"/>
  <c r="U104" i="1"/>
  <c r="T104" i="1"/>
  <c r="S104" i="1"/>
  <c r="R104" i="1"/>
  <c r="Q104" i="1"/>
  <c r="P104" i="1" s="1"/>
  <c r="O104" i="1"/>
  <c r="N104" i="1"/>
  <c r="M104" i="1"/>
  <c r="T103" i="1"/>
  <c r="S103" i="1"/>
  <c r="R103" i="1"/>
  <c r="Q103" i="1"/>
  <c r="P103" i="1" s="1"/>
  <c r="O103" i="1"/>
  <c r="N103" i="1"/>
  <c r="M103" i="1"/>
  <c r="T102" i="1"/>
  <c r="S102" i="1"/>
  <c r="R102" i="1"/>
  <c r="Q102" i="1"/>
  <c r="P102" i="1" s="1"/>
  <c r="O102" i="1"/>
  <c r="N102" i="1"/>
  <c r="M102" i="1"/>
  <c r="T101" i="1"/>
  <c r="S101" i="1"/>
  <c r="R101" i="1"/>
  <c r="Q101" i="1"/>
  <c r="P101" i="1" s="1"/>
  <c r="O101" i="1"/>
  <c r="N101" i="1"/>
  <c r="M101" i="1"/>
  <c r="U100" i="1"/>
  <c r="T100" i="1"/>
  <c r="S100" i="1"/>
  <c r="R100" i="1"/>
  <c r="Q100" i="1"/>
  <c r="P100" i="1" s="1"/>
  <c r="O100" i="1"/>
  <c r="N100" i="1"/>
  <c r="M100" i="1"/>
  <c r="U99" i="1"/>
  <c r="T99" i="1"/>
  <c r="S99" i="1"/>
  <c r="P99" i="1" s="1"/>
  <c r="R99" i="1"/>
  <c r="Q99" i="1"/>
  <c r="O99" i="1"/>
  <c r="N99" i="1"/>
  <c r="M99" i="1"/>
  <c r="U98" i="1"/>
  <c r="T98" i="1"/>
  <c r="P98" i="1" s="1"/>
  <c r="S98" i="1"/>
  <c r="R98" i="1"/>
  <c r="Q98" i="1"/>
  <c r="O98" i="1"/>
  <c r="N98" i="1"/>
  <c r="M98" i="1"/>
  <c r="T97" i="1"/>
  <c r="P97" i="1" s="1"/>
  <c r="S97" i="1"/>
  <c r="R97" i="1"/>
  <c r="Q97" i="1"/>
  <c r="O97" i="1"/>
  <c r="N97" i="1"/>
  <c r="M97" i="1"/>
  <c r="T96" i="1"/>
  <c r="P96" i="1" s="1"/>
  <c r="S96" i="1"/>
  <c r="R96" i="1"/>
  <c r="Q96" i="1"/>
  <c r="O96" i="1"/>
  <c r="N96" i="1"/>
  <c r="M96" i="1"/>
  <c r="U95" i="1"/>
  <c r="T95" i="1"/>
  <c r="S95" i="1"/>
  <c r="R95" i="1"/>
  <c r="Q95" i="1"/>
  <c r="P95" i="1" s="1"/>
  <c r="O95" i="1"/>
  <c r="N95" i="1"/>
  <c r="M95" i="1"/>
  <c r="U94" i="1"/>
  <c r="T94" i="1"/>
  <c r="S94" i="1"/>
  <c r="R94" i="1"/>
  <c r="Q94" i="1"/>
  <c r="P94" i="1" s="1"/>
  <c r="O94" i="1"/>
  <c r="N94" i="1"/>
  <c r="M94" i="1"/>
  <c r="T93" i="1"/>
  <c r="S93" i="1"/>
  <c r="R93" i="1"/>
  <c r="Q93" i="1"/>
  <c r="P93" i="1" s="1"/>
  <c r="O93" i="1"/>
  <c r="N93" i="1"/>
  <c r="M93" i="1"/>
  <c r="T92" i="1"/>
  <c r="S92" i="1"/>
  <c r="R92" i="1"/>
  <c r="Q92" i="1"/>
  <c r="P92" i="1" s="1"/>
  <c r="O92" i="1"/>
  <c r="N92" i="1"/>
  <c r="M92" i="1"/>
  <c r="T91" i="1"/>
  <c r="S91" i="1"/>
  <c r="R91" i="1"/>
  <c r="Q91" i="1"/>
  <c r="P91" i="1" s="1"/>
  <c r="O91" i="1"/>
  <c r="N91" i="1"/>
  <c r="M91" i="1"/>
  <c r="T90" i="1"/>
  <c r="S90" i="1"/>
  <c r="R90" i="1"/>
  <c r="Q90" i="1"/>
  <c r="P90" i="1" s="1"/>
  <c r="O90" i="1"/>
  <c r="N90" i="1"/>
  <c r="M90" i="1"/>
  <c r="T89" i="1"/>
  <c r="S89" i="1"/>
  <c r="R89" i="1"/>
  <c r="Q89" i="1"/>
  <c r="P89" i="1" s="1"/>
  <c r="O89" i="1"/>
  <c r="N89" i="1"/>
  <c r="M89" i="1"/>
  <c r="T88" i="1"/>
  <c r="S88" i="1"/>
  <c r="R88" i="1"/>
  <c r="Q88" i="1"/>
  <c r="P88" i="1" s="1"/>
  <c r="O88" i="1"/>
  <c r="N88" i="1"/>
  <c r="M88" i="1"/>
  <c r="T87" i="1"/>
  <c r="S87" i="1"/>
  <c r="R87" i="1"/>
  <c r="Q87" i="1"/>
  <c r="P87" i="1" s="1"/>
  <c r="O87" i="1"/>
  <c r="N87" i="1"/>
  <c r="M87" i="1"/>
  <c r="U86" i="1"/>
  <c r="T86" i="1"/>
  <c r="S86" i="1"/>
  <c r="P86" i="1" s="1"/>
  <c r="R86" i="1"/>
  <c r="Q86" i="1"/>
  <c r="O86" i="1"/>
  <c r="N86" i="1"/>
  <c r="M86" i="1"/>
  <c r="U85" i="1"/>
  <c r="T85" i="1"/>
  <c r="P85" i="1" s="1"/>
  <c r="S85" i="1"/>
  <c r="R85" i="1"/>
  <c r="Q85" i="1"/>
  <c r="O85" i="1"/>
  <c r="N85" i="1"/>
  <c r="M85" i="1"/>
  <c r="U84" i="1"/>
  <c r="T84" i="1"/>
  <c r="S84" i="1"/>
  <c r="R84" i="1"/>
  <c r="Q84" i="1"/>
  <c r="P84" i="1" s="1"/>
  <c r="O84" i="1"/>
  <c r="N84" i="1"/>
  <c r="M84" i="1"/>
  <c r="U83" i="1"/>
  <c r="T83" i="1"/>
  <c r="S83" i="1"/>
  <c r="R83" i="1"/>
  <c r="Q83" i="1"/>
  <c r="O83" i="1"/>
  <c r="N83" i="1"/>
  <c r="M83" i="1"/>
  <c r="U82" i="1"/>
  <c r="T82" i="1"/>
  <c r="S82" i="1"/>
  <c r="P82" i="1" s="1"/>
  <c r="R82" i="1"/>
  <c r="Q82" i="1"/>
  <c r="O82" i="1"/>
  <c r="N82" i="1"/>
  <c r="M82" i="1"/>
  <c r="U81" i="1"/>
  <c r="T81" i="1"/>
  <c r="S81" i="1"/>
  <c r="R81" i="1"/>
  <c r="Q81" i="1"/>
  <c r="P81" i="1"/>
  <c r="O81" i="1"/>
  <c r="N81" i="1"/>
  <c r="M81" i="1"/>
  <c r="T80" i="1"/>
  <c r="P80" i="1" s="1"/>
  <c r="S80" i="1"/>
  <c r="R80" i="1"/>
  <c r="Q80" i="1"/>
  <c r="O80" i="1"/>
  <c r="N80" i="1"/>
  <c r="M80" i="1"/>
  <c r="T79" i="1"/>
  <c r="P79" i="1" s="1"/>
  <c r="S79" i="1"/>
  <c r="R79" i="1"/>
  <c r="Q79" i="1"/>
  <c r="O79" i="1"/>
  <c r="N79" i="1"/>
  <c r="M79" i="1"/>
  <c r="T78" i="1"/>
  <c r="P78" i="1" s="1"/>
  <c r="S78" i="1"/>
  <c r="R78" i="1"/>
  <c r="Q78" i="1"/>
  <c r="O78" i="1"/>
  <c r="N78" i="1"/>
  <c r="M78" i="1"/>
  <c r="T77" i="1"/>
  <c r="P77" i="1" s="1"/>
  <c r="S77" i="1"/>
  <c r="R77" i="1"/>
  <c r="Q77" i="1"/>
  <c r="O77" i="1"/>
  <c r="N77" i="1"/>
  <c r="M77" i="1"/>
  <c r="T76" i="1"/>
  <c r="P76" i="1" s="1"/>
  <c r="S76" i="1"/>
  <c r="R76" i="1"/>
  <c r="Q76" i="1"/>
  <c r="O76" i="1"/>
  <c r="N76" i="1"/>
  <c r="M76" i="1"/>
  <c r="T75" i="1"/>
  <c r="P75" i="1" s="1"/>
  <c r="S75" i="1"/>
  <c r="R75" i="1"/>
  <c r="Q75" i="1"/>
  <c r="O75" i="1"/>
  <c r="N75" i="1"/>
  <c r="M75" i="1"/>
  <c r="U74" i="1"/>
  <c r="T74" i="1"/>
  <c r="S74" i="1"/>
  <c r="R74" i="1"/>
  <c r="Q74" i="1"/>
  <c r="P74" i="1" s="1"/>
  <c r="O74" i="1"/>
  <c r="N74" i="1"/>
  <c r="M74" i="1"/>
  <c r="U73" i="1"/>
  <c r="T73" i="1"/>
  <c r="S73" i="1"/>
  <c r="R73" i="1"/>
  <c r="Q73" i="1"/>
  <c r="P73" i="1" s="1"/>
  <c r="O73" i="1"/>
  <c r="N73" i="1"/>
  <c r="M73" i="1"/>
  <c r="T72" i="1"/>
  <c r="S72" i="1"/>
  <c r="R72" i="1"/>
  <c r="Q72" i="1"/>
  <c r="O72" i="1"/>
  <c r="N72" i="1"/>
  <c r="M72" i="1"/>
  <c r="T71" i="1"/>
  <c r="S71" i="1"/>
  <c r="R71" i="1"/>
  <c r="Q71" i="1"/>
  <c r="O71" i="1"/>
  <c r="N71" i="1"/>
  <c r="M71" i="1"/>
  <c r="T70" i="1"/>
  <c r="S70" i="1"/>
  <c r="R70" i="1"/>
  <c r="Q70" i="1"/>
  <c r="O70" i="1"/>
  <c r="N70" i="1"/>
  <c r="M70" i="1"/>
  <c r="T69" i="1"/>
  <c r="S69" i="1"/>
  <c r="R69" i="1"/>
  <c r="Q69" i="1"/>
  <c r="P69" i="1" s="1"/>
  <c r="O69" i="1"/>
  <c r="N69" i="1"/>
  <c r="M69" i="1"/>
  <c r="T68" i="1"/>
  <c r="S68" i="1"/>
  <c r="R68" i="1"/>
  <c r="Q68" i="1"/>
  <c r="O68" i="1"/>
  <c r="N68" i="1"/>
  <c r="M68" i="1"/>
  <c r="U67" i="1"/>
  <c r="T67" i="1"/>
  <c r="S67" i="1"/>
  <c r="P67" i="1" s="1"/>
  <c r="R67" i="1"/>
  <c r="Q67" i="1"/>
  <c r="O67" i="1"/>
  <c r="N67" i="1"/>
  <c r="M67" i="1"/>
  <c r="T66" i="1"/>
  <c r="S66" i="1"/>
  <c r="P66" i="1" s="1"/>
  <c r="R66" i="1"/>
  <c r="Q66" i="1"/>
  <c r="O66" i="1"/>
  <c r="N66" i="1"/>
  <c r="M66" i="1"/>
  <c r="T65" i="1"/>
  <c r="S65" i="1"/>
  <c r="P65" i="1" s="1"/>
  <c r="R65" i="1"/>
  <c r="Q65" i="1"/>
  <c r="O65" i="1"/>
  <c r="N65" i="1"/>
  <c r="M65" i="1"/>
  <c r="U64" i="1"/>
  <c r="T64" i="1"/>
  <c r="S64" i="1"/>
  <c r="R64" i="1"/>
  <c r="Q64" i="1"/>
  <c r="P64" i="1"/>
  <c r="O64" i="1"/>
  <c r="N64" i="1"/>
  <c r="M64" i="1"/>
  <c r="U63" i="1"/>
  <c r="T63" i="1"/>
  <c r="S63" i="1"/>
  <c r="R63" i="1"/>
  <c r="Q63" i="1"/>
  <c r="P63" i="1" s="1"/>
  <c r="O63" i="1"/>
  <c r="N63" i="1"/>
  <c r="M63" i="1"/>
  <c r="U62" i="1"/>
  <c r="T62" i="1"/>
  <c r="S62" i="1"/>
  <c r="R62" i="1"/>
  <c r="Q62" i="1"/>
  <c r="O62" i="1"/>
  <c r="N62" i="1"/>
  <c r="M62" i="1"/>
  <c r="U61" i="1"/>
  <c r="T61" i="1"/>
  <c r="S61" i="1"/>
  <c r="P61" i="1" s="1"/>
  <c r="R61" i="1"/>
  <c r="Q61" i="1"/>
  <c r="O61" i="1"/>
  <c r="N61" i="1"/>
  <c r="M61" i="1"/>
  <c r="T60" i="1"/>
  <c r="S60" i="1"/>
  <c r="P60" i="1" s="1"/>
  <c r="R60" i="1"/>
  <c r="Q60" i="1"/>
  <c r="O60" i="1"/>
  <c r="N60" i="1"/>
  <c r="M60" i="1"/>
  <c r="T59" i="1"/>
  <c r="S59" i="1"/>
  <c r="P59" i="1" s="1"/>
  <c r="R59" i="1"/>
  <c r="Q59" i="1"/>
  <c r="O59" i="1"/>
  <c r="N59" i="1"/>
  <c r="M59" i="1"/>
  <c r="T58" i="1"/>
  <c r="S58" i="1"/>
  <c r="P58" i="1" s="1"/>
  <c r="R58" i="1"/>
  <c r="Q58" i="1"/>
  <c r="O58" i="1"/>
  <c r="N58" i="1"/>
  <c r="M58" i="1"/>
  <c r="T57" i="1"/>
  <c r="S57" i="1"/>
  <c r="P57" i="1" s="1"/>
  <c r="R57" i="1"/>
  <c r="Q57" i="1"/>
  <c r="O57" i="1"/>
  <c r="N57" i="1"/>
  <c r="M57" i="1"/>
  <c r="T56" i="1"/>
  <c r="S56" i="1"/>
  <c r="P56" i="1" s="1"/>
  <c r="R56" i="1"/>
  <c r="Q56" i="1"/>
  <c r="O56" i="1"/>
  <c r="N56" i="1"/>
  <c r="M56" i="1"/>
  <c r="T55" i="1"/>
  <c r="S55" i="1"/>
  <c r="P55" i="1" s="1"/>
  <c r="R55" i="1"/>
  <c r="Q55" i="1"/>
  <c r="O55" i="1"/>
  <c r="N55" i="1"/>
  <c r="M55" i="1"/>
  <c r="U54" i="1"/>
  <c r="T54" i="1"/>
  <c r="S54" i="1"/>
  <c r="R54" i="1"/>
  <c r="Q54" i="1"/>
  <c r="P54" i="1"/>
  <c r="O54" i="1"/>
  <c r="N54" i="1"/>
  <c r="M54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 s="1"/>
  <c r="O52" i="1"/>
  <c r="N52" i="1"/>
  <c r="M52" i="1"/>
  <c r="U51" i="1"/>
  <c r="T51" i="1"/>
  <c r="S51" i="1"/>
  <c r="R51" i="1"/>
  <c r="Q51" i="1"/>
  <c r="O51" i="1"/>
  <c r="N51" i="1"/>
  <c r="M51" i="1"/>
  <c r="T50" i="1"/>
  <c r="S50" i="1"/>
  <c r="R50" i="1"/>
  <c r="Q50" i="1"/>
  <c r="P50" i="1" s="1"/>
  <c r="O50" i="1"/>
  <c r="N50" i="1"/>
  <c r="M50" i="1"/>
  <c r="T49" i="1"/>
  <c r="S49" i="1"/>
  <c r="R49" i="1"/>
  <c r="Q49" i="1"/>
  <c r="O49" i="1"/>
  <c r="N49" i="1"/>
  <c r="M49" i="1"/>
  <c r="T48" i="1"/>
  <c r="S48" i="1"/>
  <c r="R48" i="1"/>
  <c r="Q48" i="1"/>
  <c r="O48" i="1"/>
  <c r="N48" i="1"/>
  <c r="M48" i="1"/>
  <c r="U47" i="1"/>
  <c r="T47" i="1"/>
  <c r="S47" i="1"/>
  <c r="P47" i="1" s="1"/>
  <c r="R47" i="1"/>
  <c r="Q47" i="1"/>
  <c r="O47" i="1"/>
  <c r="N47" i="1"/>
  <c r="M47" i="1"/>
  <c r="T46" i="1"/>
  <c r="S46" i="1"/>
  <c r="P46" i="1" s="1"/>
  <c r="R46" i="1"/>
  <c r="Q46" i="1"/>
  <c r="O46" i="1"/>
  <c r="N46" i="1"/>
  <c r="M46" i="1"/>
  <c r="T45" i="1"/>
  <c r="S45" i="1"/>
  <c r="P45" i="1" s="1"/>
  <c r="R45" i="1"/>
  <c r="Q45" i="1"/>
  <c r="O45" i="1"/>
  <c r="N45" i="1"/>
  <c r="M45" i="1"/>
  <c r="U44" i="1"/>
  <c r="T44" i="1"/>
  <c r="S44" i="1"/>
  <c r="R44" i="1"/>
  <c r="Q44" i="1"/>
  <c r="P44" i="1"/>
  <c r="O44" i="1"/>
  <c r="N44" i="1"/>
  <c r="M44" i="1"/>
  <c r="T43" i="1"/>
  <c r="S43" i="1"/>
  <c r="R43" i="1"/>
  <c r="Q43" i="1"/>
  <c r="P43" i="1"/>
  <c r="O43" i="1"/>
  <c r="N43" i="1"/>
  <c r="M43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 s="1"/>
  <c r="O41" i="1"/>
  <c r="N41" i="1"/>
  <c r="M41" i="1"/>
  <c r="T40" i="1"/>
  <c r="S40" i="1"/>
  <c r="R40" i="1"/>
  <c r="Q40" i="1"/>
  <c r="P40" i="1" s="1"/>
  <c r="O40" i="1"/>
  <c r="N40" i="1"/>
  <c r="M40" i="1"/>
  <c r="T39" i="1"/>
  <c r="S39" i="1"/>
  <c r="R39" i="1"/>
  <c r="Q39" i="1"/>
  <c r="P39" i="1" s="1"/>
  <c r="O39" i="1"/>
  <c r="N39" i="1"/>
  <c r="M39" i="1"/>
  <c r="U38" i="1"/>
  <c r="T38" i="1"/>
  <c r="S38" i="1"/>
  <c r="R38" i="1"/>
  <c r="Q38" i="1"/>
  <c r="O38" i="1"/>
  <c r="N38" i="1"/>
  <c r="M38" i="1"/>
  <c r="U37" i="1"/>
  <c r="T37" i="1"/>
  <c r="S37" i="1"/>
  <c r="P37" i="1" s="1"/>
  <c r="R37" i="1"/>
  <c r="Q37" i="1"/>
  <c r="O37" i="1"/>
  <c r="N37" i="1"/>
  <c r="M37" i="1"/>
  <c r="U36" i="1"/>
  <c r="T36" i="1"/>
  <c r="P36" i="1" s="1"/>
  <c r="S36" i="1"/>
  <c r="R36" i="1"/>
  <c r="Q36" i="1"/>
  <c r="O36" i="1"/>
  <c r="N36" i="1"/>
  <c r="M36" i="1"/>
  <c r="U35" i="1"/>
  <c r="T35" i="1"/>
  <c r="S35" i="1"/>
  <c r="R35" i="1"/>
  <c r="Q35" i="1"/>
  <c r="P35" i="1" s="1"/>
  <c r="O35" i="1"/>
  <c r="N35" i="1"/>
  <c r="M35" i="1"/>
  <c r="T34" i="1"/>
  <c r="S34" i="1"/>
  <c r="R34" i="1"/>
  <c r="Q34" i="1"/>
  <c r="P34" i="1" s="1"/>
  <c r="O34" i="1"/>
  <c r="N34" i="1"/>
  <c r="M34" i="1"/>
  <c r="T33" i="1"/>
  <c r="S33" i="1"/>
  <c r="R33" i="1"/>
  <c r="Q33" i="1"/>
  <c r="P33" i="1" s="1"/>
  <c r="O33" i="1"/>
  <c r="N33" i="1"/>
  <c r="M33" i="1"/>
  <c r="T32" i="1"/>
  <c r="S32" i="1"/>
  <c r="R32" i="1"/>
  <c r="Q32" i="1"/>
  <c r="P32" i="1" s="1"/>
  <c r="O32" i="1"/>
  <c r="N32" i="1"/>
  <c r="M32" i="1"/>
  <c r="T31" i="1"/>
  <c r="S31" i="1"/>
  <c r="R31" i="1"/>
  <c r="Q31" i="1"/>
  <c r="P31" i="1" s="1"/>
  <c r="O31" i="1"/>
  <c r="N31" i="1"/>
  <c r="M31" i="1"/>
  <c r="T30" i="1"/>
  <c r="S30" i="1"/>
  <c r="R30" i="1"/>
  <c r="Q30" i="1"/>
  <c r="P30" i="1" s="1"/>
  <c r="O30" i="1"/>
  <c r="N30" i="1"/>
  <c r="M30" i="1"/>
  <c r="T29" i="1"/>
  <c r="S29" i="1"/>
  <c r="R29" i="1"/>
  <c r="Q29" i="1"/>
  <c r="P29" i="1" s="1"/>
  <c r="O29" i="1"/>
  <c r="N29" i="1"/>
  <c r="M29" i="1"/>
  <c r="T28" i="1"/>
  <c r="S28" i="1"/>
  <c r="R28" i="1"/>
  <c r="Q28" i="1"/>
  <c r="P28" i="1" s="1"/>
  <c r="O28" i="1"/>
  <c r="N28" i="1"/>
  <c r="M28" i="1"/>
  <c r="U27" i="1"/>
  <c r="T27" i="1"/>
  <c r="S27" i="1"/>
  <c r="R27" i="1"/>
  <c r="Q27" i="1"/>
  <c r="O27" i="1"/>
  <c r="N27" i="1"/>
  <c r="M27" i="1"/>
  <c r="T26" i="1"/>
  <c r="S26" i="1"/>
  <c r="R26" i="1"/>
  <c r="Q26" i="1"/>
  <c r="P26" i="1" s="1"/>
  <c r="O26" i="1"/>
  <c r="N26" i="1"/>
  <c r="M26" i="1"/>
  <c r="T25" i="1"/>
  <c r="S25" i="1"/>
  <c r="R25" i="1"/>
  <c r="Q25" i="1"/>
  <c r="O25" i="1"/>
  <c r="N25" i="1"/>
  <c r="M25" i="1"/>
  <c r="T24" i="1"/>
  <c r="S24" i="1"/>
  <c r="R24" i="1"/>
  <c r="Q24" i="1"/>
  <c r="O24" i="1"/>
  <c r="N24" i="1"/>
  <c r="M24" i="1"/>
  <c r="T23" i="1"/>
  <c r="S23" i="1"/>
  <c r="R23" i="1"/>
  <c r="Q23" i="1"/>
  <c r="O23" i="1"/>
  <c r="N23" i="1"/>
  <c r="M23" i="1"/>
  <c r="T22" i="1"/>
  <c r="S22" i="1"/>
  <c r="R22" i="1"/>
  <c r="Q22" i="1"/>
  <c r="P22" i="1" s="1"/>
  <c r="O22" i="1"/>
  <c r="N22" i="1"/>
  <c r="M22" i="1"/>
  <c r="T21" i="1"/>
  <c r="S21" i="1"/>
  <c r="R21" i="1"/>
  <c r="Q21" i="1"/>
  <c r="O21" i="1"/>
  <c r="N21" i="1"/>
  <c r="M21" i="1"/>
  <c r="T20" i="1"/>
  <c r="S20" i="1"/>
  <c r="R20" i="1"/>
  <c r="Q20" i="1"/>
  <c r="O20" i="1"/>
  <c r="N20" i="1"/>
  <c r="M20" i="1"/>
  <c r="T19" i="1"/>
  <c r="S19" i="1"/>
  <c r="R19" i="1"/>
  <c r="Q19" i="1"/>
  <c r="O19" i="1"/>
  <c r="N19" i="1"/>
  <c r="M19" i="1"/>
  <c r="T18" i="1"/>
  <c r="S18" i="1"/>
  <c r="R18" i="1"/>
  <c r="Q18" i="1"/>
  <c r="P18" i="1" s="1"/>
  <c r="O18" i="1"/>
  <c r="N18" i="1"/>
  <c r="M18" i="1"/>
  <c r="U17" i="1"/>
  <c r="T17" i="1"/>
  <c r="S17" i="1"/>
  <c r="P17" i="1" s="1"/>
  <c r="R17" i="1"/>
  <c r="Q17" i="1"/>
  <c r="O17" i="1"/>
  <c r="N17" i="1"/>
  <c r="M17" i="1"/>
  <c r="T16" i="1"/>
  <c r="S16" i="1"/>
  <c r="P16" i="1" s="1"/>
  <c r="R16" i="1"/>
  <c r="Q16" i="1"/>
  <c r="O16" i="1"/>
  <c r="N16" i="1"/>
  <c r="M16" i="1"/>
  <c r="T15" i="1"/>
  <c r="S15" i="1"/>
  <c r="P15" i="1" s="1"/>
  <c r="R15" i="1"/>
  <c r="Q15" i="1"/>
  <c r="O15" i="1"/>
  <c r="N15" i="1"/>
  <c r="M15" i="1"/>
  <c r="T14" i="1"/>
  <c r="S14" i="1"/>
  <c r="P14" i="1" s="1"/>
  <c r="R14" i="1"/>
  <c r="Q14" i="1"/>
  <c r="O14" i="1"/>
  <c r="N14" i="1"/>
  <c r="M14" i="1"/>
  <c r="T13" i="1"/>
  <c r="S13" i="1"/>
  <c r="P13" i="1" s="1"/>
  <c r="R13" i="1"/>
  <c r="Q13" i="1"/>
  <c r="O13" i="1"/>
  <c r="N13" i="1"/>
  <c r="M13" i="1"/>
  <c r="T12" i="1"/>
  <c r="S12" i="1"/>
  <c r="P12" i="1" s="1"/>
  <c r="R12" i="1"/>
  <c r="Q12" i="1"/>
  <c r="O12" i="1"/>
  <c r="N12" i="1"/>
  <c r="M12" i="1"/>
  <c r="U11" i="1"/>
  <c r="T11" i="1"/>
  <c r="P11" i="1" s="1"/>
  <c r="S11" i="1"/>
  <c r="R11" i="1"/>
  <c r="Q11" i="1"/>
  <c r="O11" i="1"/>
  <c r="N11" i="1"/>
  <c r="M11" i="1"/>
  <c r="T10" i="1"/>
  <c r="P10" i="1" s="1"/>
  <c r="S10" i="1"/>
  <c r="R10" i="1"/>
  <c r="Q10" i="1"/>
  <c r="O10" i="1"/>
  <c r="N10" i="1"/>
  <c r="M10" i="1"/>
  <c r="T9" i="1"/>
  <c r="P9" i="1" s="1"/>
  <c r="S9" i="1"/>
  <c r="R9" i="1"/>
  <c r="Q9" i="1"/>
  <c r="O9" i="1"/>
  <c r="N9" i="1"/>
  <c r="M9" i="1"/>
  <c r="U8" i="1"/>
  <c r="T8" i="1"/>
  <c r="S8" i="1"/>
  <c r="R8" i="1"/>
  <c r="Q8" i="1"/>
  <c r="P8" i="1" s="1"/>
  <c r="O8" i="1"/>
  <c r="N8" i="1"/>
  <c r="M8" i="1"/>
  <c r="T7" i="1"/>
  <c r="S7" i="1"/>
  <c r="R7" i="1"/>
  <c r="Q7" i="1"/>
  <c r="P7" i="1" s="1"/>
  <c r="O7" i="1"/>
  <c r="N7" i="1"/>
  <c r="M7" i="1"/>
  <c r="T6" i="1"/>
  <c r="S6" i="1"/>
  <c r="R6" i="1"/>
  <c r="Q6" i="1"/>
  <c r="P6" i="1" s="1"/>
  <c r="O6" i="1"/>
  <c r="N6" i="1"/>
  <c r="M6" i="1"/>
  <c r="T5" i="1"/>
  <c r="S5" i="1"/>
  <c r="R5" i="1"/>
  <c r="Q5" i="1"/>
  <c r="P5" i="1" s="1"/>
  <c r="O5" i="1"/>
  <c r="N5" i="1"/>
  <c r="M5" i="1"/>
  <c r="T4" i="1"/>
  <c r="S4" i="1"/>
  <c r="R4" i="1"/>
  <c r="Q4" i="1"/>
  <c r="P4" i="1" s="1"/>
  <c r="O4" i="1"/>
  <c r="N4" i="1"/>
  <c r="M4" i="1"/>
  <c r="T3" i="1"/>
  <c r="S3" i="1"/>
  <c r="R3" i="1"/>
  <c r="Q3" i="1"/>
  <c r="P3" i="1" s="1"/>
  <c r="O3" i="1"/>
  <c r="N3" i="1"/>
  <c r="M3" i="1"/>
  <c r="T352" i="3" l="1"/>
  <c r="T789" i="3"/>
  <c r="T781" i="3"/>
  <c r="T765" i="3"/>
  <c r="T753" i="3"/>
  <c r="T749" i="3"/>
  <c r="T737" i="3"/>
  <c r="T733" i="3"/>
  <c r="T721" i="3"/>
  <c r="T717" i="3"/>
  <c r="T693" i="3"/>
  <c r="T661" i="3"/>
  <c r="T357" i="3"/>
  <c r="T353" i="3"/>
  <c r="T349" i="3"/>
  <c r="T345" i="3"/>
  <c r="T341" i="3"/>
  <c r="T337" i="3"/>
  <c r="T333" i="3"/>
  <c r="T329" i="3"/>
  <c r="T325" i="3"/>
  <c r="T321" i="3"/>
  <c r="T317" i="3"/>
  <c r="T313" i="3"/>
  <c r="T309" i="3"/>
  <c r="T305" i="3"/>
  <c r="T301" i="3"/>
  <c r="T297" i="3"/>
  <c r="T293" i="3"/>
  <c r="T289" i="3"/>
  <c r="T285" i="3"/>
  <c r="T281" i="3"/>
  <c r="T277" i="3"/>
  <c r="T273" i="3"/>
  <c r="T269" i="3"/>
  <c r="T265" i="3"/>
  <c r="T261" i="3"/>
  <c r="T257" i="3"/>
  <c r="T253" i="3"/>
  <c r="T249" i="3"/>
  <c r="T245" i="3"/>
  <c r="T241" i="3"/>
  <c r="T237" i="3"/>
  <c r="T233" i="3"/>
  <c r="T229" i="3"/>
  <c r="T225" i="3"/>
  <c r="T221" i="3"/>
  <c r="T217" i="3"/>
  <c r="T213" i="3"/>
  <c r="T209" i="3"/>
  <c r="T205" i="3"/>
  <c r="T201" i="3"/>
  <c r="T197" i="3"/>
  <c r="T193" i="3"/>
  <c r="T189" i="3"/>
  <c r="T185" i="3"/>
  <c r="T181" i="3"/>
  <c r="T177" i="3"/>
  <c r="T173" i="3"/>
  <c r="T169" i="3"/>
  <c r="T165" i="3"/>
  <c r="T161" i="3"/>
  <c r="T157" i="3"/>
  <c r="T153" i="3"/>
  <c r="T663" i="3"/>
  <c r="T479" i="3"/>
  <c r="T439" i="3"/>
  <c r="T415" i="3"/>
  <c r="T375" i="3"/>
  <c r="T363" i="3"/>
  <c r="T347" i="3"/>
  <c r="T335" i="3"/>
  <c r="T319" i="3"/>
  <c r="T291" i="3"/>
  <c r="T275" i="3"/>
  <c r="T263" i="3"/>
  <c r="T247" i="3"/>
  <c r="T235" i="3"/>
  <c r="T219" i="3"/>
  <c r="T207" i="3"/>
  <c r="T191" i="3"/>
  <c r="T163" i="3"/>
  <c r="T147" i="3"/>
  <c r="T135" i="3"/>
  <c r="T119" i="3"/>
  <c r="T47" i="3"/>
  <c r="T39" i="3"/>
  <c r="T31" i="3"/>
  <c r="T19" i="3"/>
  <c r="T11" i="3"/>
  <c r="T3" i="3"/>
  <c r="T708" i="3"/>
  <c r="T632" i="3"/>
  <c r="T600" i="3"/>
  <c r="T568" i="3"/>
  <c r="T536" i="3"/>
  <c r="T504" i="3"/>
  <c r="T456" i="3"/>
  <c r="T392" i="3"/>
  <c r="T304" i="3"/>
  <c r="T176" i="3"/>
  <c r="T149" i="3"/>
  <c r="T145" i="3"/>
  <c r="T141" i="3"/>
  <c r="T137" i="3"/>
  <c r="T133" i="3"/>
  <c r="T129" i="3"/>
  <c r="T125" i="3"/>
  <c r="T121" i="3"/>
  <c r="T117" i="3"/>
  <c r="T113" i="3"/>
  <c r="T109" i="3"/>
  <c r="T795" i="3"/>
  <c r="T791" i="3"/>
  <c r="T787" i="3"/>
  <c r="T779" i="3"/>
  <c r="T775" i="3"/>
  <c r="T771" i="3"/>
  <c r="T767" i="3"/>
  <c r="T759" i="3"/>
  <c r="T751" i="3"/>
  <c r="T747" i="3"/>
  <c r="T739" i="3"/>
  <c r="T735" i="3"/>
  <c r="T731" i="3"/>
  <c r="T727" i="3"/>
  <c r="T723" i="3"/>
  <c r="T719" i="3"/>
  <c r="T711" i="3"/>
  <c r="T703" i="3"/>
  <c r="T699" i="3"/>
  <c r="T695" i="3"/>
  <c r="T687" i="3"/>
  <c r="T683" i="3"/>
  <c r="T679" i="3"/>
  <c r="T675" i="3"/>
  <c r="T671" i="3"/>
  <c r="T667" i="3"/>
  <c r="T659" i="3"/>
  <c r="T655" i="3"/>
  <c r="T651" i="3"/>
  <c r="T643" i="3"/>
  <c r="T639" i="3"/>
  <c r="T635" i="3"/>
  <c r="T627" i="3"/>
  <c r="T623" i="3"/>
  <c r="T619" i="3"/>
  <c r="T611" i="3"/>
  <c r="T607" i="3"/>
  <c r="T603" i="3"/>
  <c r="T595" i="3"/>
  <c r="T591" i="3"/>
  <c r="T587" i="3"/>
  <c r="T579" i="3"/>
  <c r="T575" i="3"/>
  <c r="T571" i="3"/>
  <c r="T563" i="3"/>
  <c r="T559" i="3"/>
  <c r="T555" i="3"/>
  <c r="T547" i="3"/>
  <c r="T543" i="3"/>
  <c r="T539" i="3"/>
  <c r="T531" i="3"/>
  <c r="T527" i="3"/>
  <c r="T523" i="3"/>
  <c r="T515" i="3"/>
  <c r="T511" i="3"/>
  <c r="T507" i="3"/>
  <c r="T499" i="3"/>
  <c r="T495" i="3"/>
  <c r="T491" i="3"/>
  <c r="T483" i="3"/>
  <c r="T475" i="3"/>
  <c r="T467" i="3"/>
  <c r="T459" i="3"/>
  <c r="T451" i="3"/>
  <c r="T443" i="3"/>
  <c r="T435" i="3"/>
  <c r="T427" i="3"/>
  <c r="T419" i="3"/>
  <c r="T411" i="3"/>
  <c r="T403" i="3"/>
  <c r="T395" i="3"/>
  <c r="T387" i="3"/>
  <c r="T53" i="3"/>
  <c r="T45" i="3"/>
  <c r="T37" i="3"/>
  <c r="T21" i="3"/>
  <c r="T13" i="3"/>
  <c r="T49" i="3"/>
  <c r="T689" i="3"/>
  <c r="T685" i="3"/>
  <c r="T673" i="3"/>
  <c r="T669" i="3"/>
  <c r="T657" i="3"/>
  <c r="T653" i="3"/>
  <c r="T649" i="3"/>
  <c r="T645" i="3"/>
  <c r="T641" i="3"/>
  <c r="T637" i="3"/>
  <c r="T633" i="3"/>
  <c r="T629" i="3"/>
  <c r="T625" i="3"/>
  <c r="T621" i="3"/>
  <c r="T617" i="3"/>
  <c r="T613" i="3"/>
  <c r="T609" i="3"/>
  <c r="T605" i="3"/>
  <c r="T601" i="3"/>
  <c r="T597" i="3"/>
  <c r="T593" i="3"/>
  <c r="T589" i="3"/>
  <c r="T585" i="3"/>
  <c r="T581" i="3"/>
  <c r="T577" i="3"/>
  <c r="T573" i="3"/>
  <c r="T569" i="3"/>
  <c r="T565" i="3"/>
  <c r="T561" i="3"/>
  <c r="T557" i="3"/>
  <c r="T553" i="3"/>
  <c r="T549" i="3"/>
  <c r="T545" i="3"/>
  <c r="T541" i="3"/>
  <c r="T537" i="3"/>
  <c r="T533" i="3"/>
  <c r="T529" i="3"/>
  <c r="T525" i="3"/>
  <c r="T521" i="3"/>
  <c r="T517" i="3"/>
  <c r="T513" i="3"/>
  <c r="T509" i="3"/>
  <c r="T505" i="3"/>
  <c r="T501" i="3"/>
  <c r="T497" i="3"/>
  <c r="T493" i="3"/>
  <c r="T489" i="3"/>
  <c r="T485" i="3"/>
  <c r="T481" i="3"/>
  <c r="T477" i="3"/>
  <c r="T473" i="3"/>
  <c r="T469" i="3"/>
  <c r="T465" i="3"/>
  <c r="T461" i="3"/>
  <c r="T457" i="3"/>
  <c r="T453" i="3"/>
  <c r="T449" i="3"/>
  <c r="T445" i="3"/>
  <c r="T441" i="3"/>
  <c r="T437" i="3"/>
  <c r="T433" i="3"/>
  <c r="T429" i="3"/>
  <c r="T425" i="3"/>
  <c r="T421" i="3"/>
  <c r="T417" i="3"/>
  <c r="T413" i="3"/>
  <c r="T409" i="3"/>
  <c r="T405" i="3"/>
  <c r="T401" i="3"/>
  <c r="T397" i="3"/>
  <c r="T393" i="3"/>
  <c r="T389" i="3"/>
  <c r="T385" i="3"/>
  <c r="T381" i="3"/>
  <c r="T377" i="3"/>
  <c r="T373" i="3"/>
  <c r="T369" i="3"/>
  <c r="T365" i="3"/>
  <c r="T361" i="3"/>
  <c r="T386" i="3"/>
  <c r="T354" i="3"/>
  <c r="T322" i="3"/>
  <c r="T290" i="3"/>
  <c r="T258" i="3"/>
  <c r="T105" i="3"/>
  <c r="T101" i="3"/>
  <c r="T97" i="3"/>
  <c r="T93" i="3"/>
  <c r="T89" i="3"/>
  <c r="T85" i="3"/>
  <c r="T81" i="3"/>
  <c r="T77" i="3"/>
  <c r="T73" i="3"/>
  <c r="T69" i="3"/>
  <c r="T65" i="3"/>
  <c r="T61" i="3"/>
  <c r="T57" i="3"/>
  <c r="T794" i="3"/>
  <c r="T790" i="3"/>
  <c r="T786" i="3"/>
  <c r="T782" i="3"/>
  <c r="T778" i="3"/>
  <c r="T774" i="3"/>
  <c r="T770" i="3"/>
  <c r="T766" i="3"/>
  <c r="T762" i="3"/>
  <c r="T758" i="3"/>
  <c r="T754" i="3"/>
  <c r="T750" i="3"/>
  <c r="T746" i="3"/>
  <c r="T742" i="3"/>
  <c r="T738" i="3"/>
  <c r="T734" i="3"/>
  <c r="T730" i="3"/>
  <c r="T726" i="3"/>
  <c r="T722" i="3"/>
  <c r="T718" i="3"/>
  <c r="T714" i="3"/>
  <c r="T710" i="3"/>
  <c r="T706" i="3"/>
  <c r="T702" i="3"/>
  <c r="T698" i="3"/>
  <c r="T694" i="3"/>
  <c r="T690" i="3"/>
  <c r="T686" i="3"/>
  <c r="T682" i="3"/>
  <c r="T678" i="3"/>
  <c r="T674" i="3"/>
  <c r="T670" i="3"/>
  <c r="T666" i="3"/>
  <c r="T662" i="3"/>
  <c r="T658" i="3"/>
  <c r="T654" i="3"/>
  <c r="T650" i="3"/>
  <c r="T646" i="3"/>
  <c r="T642" i="3"/>
  <c r="T638" i="3"/>
  <c r="T634" i="3"/>
  <c r="T630" i="3"/>
  <c r="T626" i="3"/>
  <c r="T622" i="3"/>
  <c r="T618" i="3"/>
  <c r="T614" i="3"/>
  <c r="T610" i="3"/>
  <c r="T606" i="3"/>
  <c r="T602" i="3"/>
  <c r="T598" i="3"/>
  <c r="T594" i="3"/>
  <c r="T590" i="3"/>
  <c r="T586" i="3"/>
  <c r="T582" i="3"/>
  <c r="T578" i="3"/>
  <c r="T574" i="3"/>
  <c r="T570" i="3"/>
  <c r="T566" i="3"/>
  <c r="T562" i="3"/>
  <c r="T558" i="3"/>
  <c r="T554" i="3"/>
  <c r="T550" i="3"/>
  <c r="T546" i="3"/>
  <c r="T542" i="3"/>
  <c r="T538" i="3"/>
  <c r="T534" i="3"/>
  <c r="T530" i="3"/>
  <c r="T526" i="3"/>
  <c r="T522" i="3"/>
  <c r="T518" i="3"/>
  <c r="T514" i="3"/>
  <c r="T510" i="3"/>
  <c r="T506" i="3"/>
  <c r="T502" i="3"/>
  <c r="T498" i="3"/>
  <c r="T494" i="3"/>
  <c r="T490" i="3"/>
  <c r="T486" i="3"/>
  <c r="T482" i="3"/>
  <c r="T478" i="3"/>
  <c r="T474" i="3"/>
  <c r="T470" i="3"/>
  <c r="T466" i="3"/>
  <c r="T462" i="3"/>
  <c r="T458" i="3"/>
  <c r="T454" i="3"/>
  <c r="T450" i="3"/>
  <c r="T446" i="3"/>
  <c r="T442" i="3"/>
  <c r="T438" i="3"/>
  <c r="T434" i="3"/>
  <c r="T430" i="3"/>
  <c r="T426" i="3"/>
  <c r="T422" i="3"/>
  <c r="T418" i="3"/>
  <c r="T414" i="3"/>
  <c r="T410" i="3"/>
  <c r="T406" i="3"/>
  <c r="T402" i="3"/>
  <c r="T398" i="3"/>
  <c r="T394" i="3"/>
  <c r="T390" i="3"/>
  <c r="T382" i="3"/>
  <c r="T378" i="3"/>
  <c r="T374" i="3"/>
  <c r="T370" i="3"/>
  <c r="T366" i="3"/>
  <c r="T362" i="3"/>
  <c r="T358" i="3"/>
  <c r="T350" i="3"/>
  <c r="T346" i="3"/>
  <c r="T342" i="3"/>
  <c r="T338" i="3"/>
  <c r="T334" i="3"/>
  <c r="T330" i="3"/>
  <c r="T326" i="3"/>
  <c r="T318" i="3"/>
  <c r="T314" i="3"/>
  <c r="T310" i="3"/>
  <c r="T306" i="3"/>
  <c r="T302" i="3"/>
  <c r="T298" i="3"/>
  <c r="T294" i="3"/>
  <c r="T286" i="3"/>
  <c r="T282" i="3"/>
  <c r="T278" i="3"/>
  <c r="T274" i="3"/>
  <c r="T270" i="3"/>
  <c r="T266" i="3"/>
  <c r="T262" i="3"/>
  <c r="T254" i="3"/>
  <c r="T250" i="3"/>
  <c r="T246" i="3"/>
  <c r="T242" i="3"/>
  <c r="T238" i="3"/>
  <c r="T234" i="3"/>
  <c r="T230" i="3"/>
  <c r="T226" i="3"/>
  <c r="T222" i="3"/>
  <c r="T218" i="3"/>
  <c r="T214" i="3"/>
  <c r="T210" i="3"/>
  <c r="T206" i="3"/>
  <c r="T202" i="3"/>
  <c r="T198" i="3"/>
  <c r="T194" i="3"/>
  <c r="T190" i="3"/>
  <c r="T186" i="3"/>
  <c r="T182" i="3"/>
  <c r="T178" i="3"/>
  <c r="T174" i="3"/>
  <c r="T170" i="3"/>
  <c r="T166" i="3"/>
  <c r="T162" i="3"/>
  <c r="T158" i="3"/>
  <c r="T154" i="3"/>
  <c r="T150" i="3"/>
  <c r="T146" i="3"/>
  <c r="T142" i="3"/>
  <c r="T138" i="3"/>
  <c r="T134" i="3"/>
  <c r="T130" i="3"/>
  <c r="T126" i="3"/>
  <c r="T122" i="3"/>
  <c r="T118" i="3"/>
  <c r="T114" i="3"/>
  <c r="T110" i="3"/>
  <c r="T106" i="3"/>
  <c r="T102" i="3"/>
  <c r="T98" i="3"/>
  <c r="T94" i="3"/>
  <c r="T90" i="3"/>
  <c r="T86" i="3"/>
  <c r="T82" i="3"/>
  <c r="T78" i="3"/>
  <c r="T74" i="3"/>
  <c r="T70" i="3"/>
  <c r="T66" i="3"/>
  <c r="T62" i="3"/>
  <c r="T58" i="3"/>
  <c r="T54" i="3"/>
  <c r="T50" i="3"/>
  <c r="T46" i="3"/>
  <c r="T42" i="3"/>
  <c r="T38" i="3"/>
  <c r="T34" i="3"/>
  <c r="T30" i="3"/>
  <c r="T26" i="3"/>
  <c r="T22" i="3"/>
  <c r="T18" i="3"/>
  <c r="T14" i="3"/>
  <c r="T10" i="3"/>
  <c r="T6" i="3"/>
  <c r="P21" i="1"/>
  <c r="P25" i="1"/>
  <c r="P38" i="1"/>
  <c r="P49" i="1"/>
  <c r="P68" i="1"/>
  <c r="P72" i="1"/>
  <c r="P83" i="1"/>
  <c r="P20" i="1"/>
  <c r="P24" i="1"/>
  <c r="P48" i="1"/>
  <c r="P62" i="1"/>
  <c r="P71" i="1"/>
  <c r="P19" i="1"/>
  <c r="P23" i="1"/>
  <c r="P27" i="1"/>
  <c r="P51" i="1"/>
  <c r="P70" i="1"/>
  <c r="P116" i="1"/>
  <c r="P120" i="1"/>
  <c r="P124" i="1"/>
  <c r="P128" i="1"/>
  <c r="P132" i="1"/>
  <c r="P141" i="1"/>
  <c r="P145" i="1"/>
  <c r="P149" i="1"/>
  <c r="P153" i="1"/>
  <c r="P157" i="1"/>
  <c r="P161" i="1"/>
  <c r="P165" i="1"/>
  <c r="P190" i="1"/>
  <c r="P194" i="1"/>
  <c r="P198" i="1"/>
  <c r="P202" i="1"/>
  <c r="P206" i="1"/>
  <c r="P224" i="1"/>
  <c r="P228" i="1"/>
  <c r="P244" i="1"/>
  <c r="P282" i="1"/>
  <c r="P283" i="1"/>
  <c r="P297" i="1"/>
  <c r="P302" i="1"/>
  <c r="P306" i="1"/>
  <c r="P318" i="1"/>
  <c r="P319" i="1"/>
  <c r="P323" i="1"/>
  <c r="P332" i="1"/>
  <c r="P336" i="1"/>
  <c r="P341" i="1"/>
  <c r="P345" i="1"/>
  <c r="P349" i="1"/>
  <c r="P353" i="1"/>
  <c r="P385" i="1"/>
  <c r="P398" i="1"/>
  <c r="P402" i="1"/>
  <c r="P115" i="1"/>
  <c r="P119" i="1"/>
  <c r="P123" i="1"/>
  <c r="P127" i="1"/>
  <c r="P131" i="1"/>
  <c r="P135" i="1"/>
  <c r="P144" i="1"/>
  <c r="P148" i="1"/>
  <c r="P152" i="1"/>
  <c r="P156" i="1"/>
  <c r="P160" i="1"/>
  <c r="P164" i="1"/>
  <c r="P183" i="1"/>
  <c r="P193" i="1"/>
  <c r="P197" i="1"/>
  <c r="P201" i="1"/>
  <c r="P205" i="1"/>
  <c r="P209" i="1"/>
  <c r="P227" i="1"/>
  <c r="P243" i="1"/>
  <c r="P252" i="1"/>
  <c r="P256" i="1"/>
  <c r="P281" i="1"/>
  <c r="P296" i="1"/>
  <c r="P300" i="1"/>
  <c r="P301" i="1"/>
  <c r="P305" i="1"/>
  <c r="P317" i="1"/>
  <c r="P322" i="1"/>
  <c r="P335" i="1"/>
  <c r="P339" i="1"/>
  <c r="P340" i="1"/>
  <c r="P344" i="1"/>
  <c r="P348" i="1"/>
  <c r="P352" i="1"/>
  <c r="P356" i="1"/>
  <c r="P384" i="1"/>
  <c r="P388" i="1"/>
  <c r="P389" i="1"/>
  <c r="P401" i="1"/>
  <c r="P405" i="1"/>
  <c r="P406" i="1"/>
  <c r="P414" i="1"/>
  <c r="P418" i="1"/>
  <c r="P422" i="1"/>
  <c r="P426" i="1"/>
  <c r="P430" i="1"/>
  <c r="P436" i="1"/>
  <c r="P440" i="1"/>
  <c r="P453" i="1"/>
  <c r="P457" i="1"/>
  <c r="P461" i="1"/>
  <c r="P507" i="1"/>
  <c r="P553" i="1"/>
  <c r="P557" i="1"/>
  <c r="P561" i="1"/>
  <c r="P565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468" i="1"/>
  <c r="P552" i="1"/>
  <c r="P556" i="1"/>
  <c r="P560" i="1"/>
  <c r="P564" i="1"/>
  <c r="P612" i="1"/>
  <c r="P616" i="1"/>
  <c r="P620" i="1"/>
  <c r="P624" i="1"/>
  <c r="P628" i="1"/>
  <c r="P632" i="1"/>
  <c r="P636" i="1"/>
  <c r="P640" i="1"/>
  <c r="P644" i="1"/>
  <c r="P648" i="1"/>
  <c r="P652" i="1"/>
  <c r="P656" i="1"/>
  <c r="P673" i="1"/>
  <c r="P677" i="1"/>
  <c r="P691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12" i="1"/>
  <c r="P716" i="1"/>
  <c r="P720" i="1"/>
  <c r="P724" i="1"/>
  <c r="P728" i="1"/>
  <c r="P732" i="1"/>
  <c r="P736" i="1"/>
  <c r="P740" i="1"/>
  <c r="P744" i="1"/>
  <c r="P748" i="1"/>
  <c r="P752" i="1"/>
  <c r="P756" i="1"/>
  <c r="P760" i="1"/>
  <c r="P764" i="1"/>
  <c r="P768" i="1"/>
  <c r="P772" i="1"/>
  <c r="P776" i="1"/>
  <c r="P780" i="1"/>
  <c r="P784" i="1"/>
  <c r="P788" i="1"/>
  <c r="P792" i="1"/>
</calcChain>
</file>

<file path=xl/sharedStrings.xml><?xml version="1.0" encoding="utf-8"?>
<sst xmlns="http://schemas.openxmlformats.org/spreadsheetml/2006/main" count="4721" uniqueCount="1523">
  <si>
    <t>planet</t>
  </si>
  <si>
    <t>star</t>
  </si>
  <si>
    <t>Fe/H</t>
  </si>
  <si>
    <t>dFe/H</t>
  </si>
  <si>
    <t>Ms</t>
  </si>
  <si>
    <t>dMs</t>
  </si>
  <si>
    <t>P</t>
  </si>
  <si>
    <t>dP</t>
  </si>
  <si>
    <t>e</t>
  </si>
  <si>
    <t>de</t>
  </si>
  <si>
    <t>K</t>
  </si>
  <si>
    <t>dK</t>
  </si>
  <si>
    <t>a</t>
  </si>
  <si>
    <t>da</t>
  </si>
  <si>
    <t>Mp</t>
  </si>
  <si>
    <t>dMp</t>
  </si>
  <si>
    <t>DK</t>
  </si>
  <si>
    <t>De</t>
  </si>
  <si>
    <t>DP</t>
  </si>
  <si>
    <t>DMs</t>
  </si>
  <si>
    <t>Term</t>
  </si>
  <si>
    <t>RMS</t>
  </si>
  <si>
    <t>reference</t>
  </si>
  <si>
    <t>11 Com b</t>
  </si>
  <si>
    <t>11 Com</t>
  </si>
  <si>
    <t>Mortier et al. 2013a</t>
  </si>
  <si>
    <t>11 UMi b</t>
  </si>
  <si>
    <t>11 UMi</t>
  </si>
  <si>
    <t>Sousa et al. 2015</t>
  </si>
  <si>
    <t>14 And b</t>
  </si>
  <si>
    <t>14 And</t>
  </si>
  <si>
    <t>14 Her b</t>
  </si>
  <si>
    <t>14 Her</t>
  </si>
  <si>
    <t>Santos et al. 2004</t>
  </si>
  <si>
    <t>16 Cyg B b</t>
  </si>
  <si>
    <t>16 Cyg B</t>
  </si>
  <si>
    <t>18 Del b</t>
  </si>
  <si>
    <t>18 Del</t>
  </si>
  <si>
    <t>24 Boo b</t>
  </si>
  <si>
    <t>24 Boo</t>
  </si>
  <si>
    <t>Takarada et al. 2018</t>
  </si>
  <si>
    <t>24 Sex b</t>
  </si>
  <si>
    <t>24 Sex</t>
  </si>
  <si>
    <t>24 Sex c</t>
  </si>
  <si>
    <t>30 Ari B b</t>
  </si>
  <si>
    <t>30 Ari B</t>
  </si>
  <si>
    <t>Tsantaki et al. 2014</t>
  </si>
  <si>
    <t>4 Uma b</t>
  </si>
  <si>
    <t>4 Uma</t>
  </si>
  <si>
    <t>42 Dra b</t>
  </si>
  <si>
    <t>42 Dra</t>
  </si>
  <si>
    <t>47 Uma b</t>
  </si>
  <si>
    <t>47 Uma</t>
  </si>
  <si>
    <t>47 Uma c</t>
  </si>
  <si>
    <t>47 Uma d</t>
  </si>
  <si>
    <t>51 Peg b</t>
  </si>
  <si>
    <t>51 Peg</t>
  </si>
  <si>
    <t>55 Cnc b</t>
  </si>
  <si>
    <t>55 Cnc</t>
  </si>
  <si>
    <t>55 Cnc c</t>
  </si>
  <si>
    <t>55 Cnc d</t>
  </si>
  <si>
    <t>55 Cnc f</t>
  </si>
  <si>
    <t>6 Lyn b</t>
  </si>
  <si>
    <t>6 Lyn</t>
  </si>
  <si>
    <t>61 Vir b</t>
  </si>
  <si>
    <t>61 Vir</t>
  </si>
  <si>
    <t>Santos et al. 2005</t>
  </si>
  <si>
    <t>61 Vir c</t>
  </si>
  <si>
    <t>61 Vir d</t>
  </si>
  <si>
    <t>7 CMa b</t>
  </si>
  <si>
    <t>7 CMa</t>
  </si>
  <si>
    <t>70 Vir b</t>
  </si>
  <si>
    <t>70 Vir</t>
  </si>
  <si>
    <t>75 Cet b</t>
  </si>
  <si>
    <t>75 Cet</t>
  </si>
  <si>
    <t>8 Umi b</t>
  </si>
  <si>
    <t>8 Umi</t>
  </si>
  <si>
    <t>Lee et al. 2015</t>
  </si>
  <si>
    <t>81 Cet b</t>
  </si>
  <si>
    <t>81 Cet</t>
  </si>
  <si>
    <t>91 Aqr b</t>
  </si>
  <si>
    <t>91 Aqr</t>
  </si>
  <si>
    <t>Aldebaran b</t>
  </si>
  <si>
    <t>Aldebaran</t>
  </si>
  <si>
    <t>Hatzes et al. 2015</t>
  </si>
  <si>
    <t>alfpha Ari b</t>
  </si>
  <si>
    <t>alf Ari</t>
  </si>
  <si>
    <t>alfpha Cen B b</t>
  </si>
  <si>
    <t>alpha Cen B</t>
  </si>
  <si>
    <t>Dumusque 2012</t>
  </si>
  <si>
    <t>AS 205 A b</t>
  </si>
  <si>
    <t>AS 205A</t>
  </si>
  <si>
    <t>Viana Almeida et al. 2018</t>
  </si>
  <si>
    <t>BD -06 1339 b</t>
  </si>
  <si>
    <t>BD-06 1339</t>
  </si>
  <si>
    <t>Lo Curto et al. 2013</t>
  </si>
  <si>
    <t>BD -06 1339 c</t>
  </si>
  <si>
    <t>BD -06 1339 d</t>
  </si>
  <si>
    <t>BD -08 2823 b</t>
  </si>
  <si>
    <t>BD-08 2823</t>
  </si>
  <si>
    <t>Tsantaki et al. 2013</t>
  </si>
  <si>
    <t>BD -08 2823 c</t>
  </si>
  <si>
    <t>BD -10 3166 b</t>
  </si>
  <si>
    <t>BD-10 3166</t>
  </si>
  <si>
    <t>BD -11 4672 b</t>
  </si>
  <si>
    <t>BD-11 4672</t>
  </si>
  <si>
    <t>Moutou et al. 2015</t>
  </si>
  <si>
    <t>BD -17 0063 b</t>
  </si>
  <si>
    <t>BD-17 63</t>
  </si>
  <si>
    <t>Sousa et al. 2011b</t>
  </si>
  <si>
    <t>BD +03 2562 b</t>
  </si>
  <si>
    <t>BD+03 2562</t>
  </si>
  <si>
    <t>Villaver et al. 2017, Zielinski et al. 2012</t>
  </si>
  <si>
    <t>BD +14 4559 b</t>
  </si>
  <si>
    <t>BD+14 4559</t>
  </si>
  <si>
    <t>Santos et al. 2013</t>
  </si>
  <si>
    <t>BD +15 2375 b</t>
  </si>
  <si>
    <t>BD+15 2375</t>
  </si>
  <si>
    <t>Niedzielski et al. 2016</t>
  </si>
  <si>
    <t>BD +15 2940 b</t>
  </si>
  <si>
    <t>BD+15 2940</t>
  </si>
  <si>
    <t>Nowak et al. 2013</t>
  </si>
  <si>
    <t>BD +20 2457 b</t>
  </si>
  <si>
    <t>BD+20 2457</t>
  </si>
  <si>
    <t>BD +20 2457 c</t>
  </si>
  <si>
    <t>BD +20 274 b</t>
  </si>
  <si>
    <t>BD+20 274</t>
  </si>
  <si>
    <t>BD +24 4697 b</t>
  </si>
  <si>
    <t>BD+24 4697</t>
  </si>
  <si>
    <t>Wilson et al. 2016</t>
  </si>
  <si>
    <t>BD +26 1888 b</t>
  </si>
  <si>
    <t>BD+26 1888</t>
  </si>
  <si>
    <t>BD +48 738 b</t>
  </si>
  <si>
    <t>BD +48 738</t>
  </si>
  <si>
    <t>Gettel et al. 2011</t>
  </si>
  <si>
    <t>BD +49 828 b</t>
  </si>
  <si>
    <t>BD+49 828</t>
  </si>
  <si>
    <t>Andreasen et al. 2017</t>
  </si>
  <si>
    <t>BD +73 0275 b</t>
  </si>
  <si>
    <t>BD +73 0275</t>
  </si>
  <si>
    <t>beta Cnc b</t>
  </si>
  <si>
    <t>beta Cnc</t>
  </si>
  <si>
    <t>Lee et al. 2014</t>
  </si>
  <si>
    <t>beta Umi b</t>
  </si>
  <si>
    <t>beta Umi</t>
  </si>
  <si>
    <t>CI Tau b</t>
  </si>
  <si>
    <t>CI Tau</t>
  </si>
  <si>
    <t>Rosotti et al. 2017</t>
  </si>
  <si>
    <t>CoRoT-7 c</t>
  </si>
  <si>
    <t>CoRoT-7</t>
  </si>
  <si>
    <t>Mortier et al. 2013b</t>
  </si>
  <si>
    <t>EPIC 210894022 b</t>
  </si>
  <si>
    <t>EPIC 210894022</t>
  </si>
  <si>
    <t>Fridlund et al. 2017</t>
  </si>
  <si>
    <t>EPIC 248435473 b</t>
  </si>
  <si>
    <t>EPIC 248435473</t>
  </si>
  <si>
    <t>Rodriguez et al. 2018</t>
  </si>
  <si>
    <t>EPIC 248435473 c</t>
  </si>
  <si>
    <t>EPIC 248435473 d</t>
  </si>
  <si>
    <t>EPIC 248435473 e</t>
  </si>
  <si>
    <t>epsilon CrB b</t>
  </si>
  <si>
    <t>eps CrB</t>
  </si>
  <si>
    <t>epsilon Eridani b</t>
  </si>
  <si>
    <t>eps Eridani</t>
  </si>
  <si>
    <t>epsilon Ind A b</t>
  </si>
  <si>
    <t>eps Ind A</t>
  </si>
  <si>
    <t>epsilon Tau b</t>
  </si>
  <si>
    <t>eps Tau</t>
  </si>
  <si>
    <t>eta Cet b</t>
  </si>
  <si>
    <t>eta Cet</t>
  </si>
  <si>
    <t>Trifonov et al. 2014</t>
  </si>
  <si>
    <t>eta Cet c</t>
  </si>
  <si>
    <t>gamma Cep b</t>
  </si>
  <si>
    <t>gamma Cephei</t>
  </si>
  <si>
    <t>gamma Leo A b</t>
  </si>
  <si>
    <t>gamma 1 Leo</t>
  </si>
  <si>
    <t>gamma Lib b</t>
  </si>
  <si>
    <t>gamma Lib</t>
  </si>
  <si>
    <t>gamma Lib c</t>
  </si>
  <si>
    <t>GJ 15 A b</t>
  </si>
  <si>
    <t>GJ 15 A</t>
  </si>
  <si>
    <t>Howard et al. 2014</t>
  </si>
  <si>
    <t>GJ 163 b</t>
  </si>
  <si>
    <t>GJ 163</t>
  </si>
  <si>
    <t>GJ 163 c</t>
  </si>
  <si>
    <t>GJ 163 d</t>
  </si>
  <si>
    <t>GJ 176 b</t>
  </si>
  <si>
    <t>GJ 176</t>
  </si>
  <si>
    <t>Santos et al. 2013,Neves et al. 2014</t>
  </si>
  <si>
    <t>GJ 179 b</t>
  </si>
  <si>
    <t>GJ 179</t>
  </si>
  <si>
    <t>GJ 273 b</t>
  </si>
  <si>
    <t>GJ 273</t>
  </si>
  <si>
    <t>Astudillo-Defru et al. 2017</t>
  </si>
  <si>
    <t>GJ 273 c</t>
  </si>
  <si>
    <t>GJ 3021 b</t>
  </si>
  <si>
    <t>GJ 3021</t>
  </si>
  <si>
    <t>GJ 3138 b</t>
  </si>
  <si>
    <t>GJ 3138</t>
  </si>
  <si>
    <t>GJ 3138 c</t>
  </si>
  <si>
    <t>GJ 3138 d</t>
  </si>
  <si>
    <t>GJ 317 b</t>
  </si>
  <si>
    <t>GJ 317</t>
  </si>
  <si>
    <t>GJ 317 c</t>
  </si>
  <si>
    <t>GJ 328 b</t>
  </si>
  <si>
    <t>GJ 328</t>
  </si>
  <si>
    <t>N13,Newton,N13,D00</t>
  </si>
  <si>
    <t>GJ 3293 b</t>
  </si>
  <si>
    <t>GJ 3293</t>
  </si>
  <si>
    <t>Astudillo et al. 2014</t>
  </si>
  <si>
    <t>GJ 3293 c</t>
  </si>
  <si>
    <t>GJ 3293 d</t>
  </si>
  <si>
    <t>GJ 3293 e</t>
  </si>
  <si>
    <t>GJ 3323 b</t>
  </si>
  <si>
    <t>GJ 3323</t>
  </si>
  <si>
    <t>GJ 3323 c</t>
  </si>
  <si>
    <t>GJ 3341 b</t>
  </si>
  <si>
    <t>GJ 3341</t>
  </si>
  <si>
    <t>GJ 3634 b</t>
  </si>
  <si>
    <t>GJ 3634</t>
  </si>
  <si>
    <t>GJ 3942 b</t>
  </si>
  <si>
    <t>GJ 3942</t>
  </si>
  <si>
    <t>Perger et al. 2017</t>
  </si>
  <si>
    <t>GJ 3998 b</t>
  </si>
  <si>
    <t>GJ 3998</t>
  </si>
  <si>
    <t>Affer et al. 2016</t>
  </si>
  <si>
    <t>GJ 3998 c</t>
  </si>
  <si>
    <t>GJ 433 b</t>
  </si>
  <si>
    <t>GJ 433</t>
  </si>
  <si>
    <t>GJ 433 c</t>
  </si>
  <si>
    <t>GJ 436 b</t>
  </si>
  <si>
    <t>GJ 436</t>
  </si>
  <si>
    <t>GJ 536 b</t>
  </si>
  <si>
    <t>GJ 536</t>
  </si>
  <si>
    <t>Suarez Mascareno et al. 2017</t>
  </si>
  <si>
    <t>GJ 581 b</t>
  </si>
  <si>
    <t>GJ 581</t>
  </si>
  <si>
    <t>GJ 581 c</t>
  </si>
  <si>
    <t>GJ 581 d</t>
  </si>
  <si>
    <t>GJ 581 e</t>
  </si>
  <si>
    <t>GJ 623 b</t>
  </si>
  <si>
    <t>GJ 623</t>
  </si>
  <si>
    <t>GJ 625 b</t>
  </si>
  <si>
    <t>GJ 625</t>
  </si>
  <si>
    <t>GJ 649 b</t>
  </si>
  <si>
    <t>GJ 649</t>
  </si>
  <si>
    <t>GJ 649 c</t>
  </si>
  <si>
    <t>GJ 667 C b</t>
  </si>
  <si>
    <t>GJ 667 C</t>
  </si>
  <si>
    <t>GJ 667 C c</t>
  </si>
  <si>
    <t>GJ 667 C d</t>
  </si>
  <si>
    <t>GJ 667 C e</t>
  </si>
  <si>
    <t>GJ 667 C f</t>
  </si>
  <si>
    <t>GJ 667 C g</t>
  </si>
  <si>
    <t>GJ 674 b</t>
  </si>
  <si>
    <t>GJ 674</t>
  </si>
  <si>
    <t>GJ 676 A b</t>
  </si>
  <si>
    <t>GJ 676 A</t>
  </si>
  <si>
    <t>GJ 676 A c</t>
  </si>
  <si>
    <t>GJ 676 A d</t>
  </si>
  <si>
    <t>GJ 676 A e</t>
  </si>
  <si>
    <t>GJ 785 b</t>
  </si>
  <si>
    <t>GJ 785</t>
  </si>
  <si>
    <t>GJ 785 c</t>
  </si>
  <si>
    <t>GJ 832 b</t>
  </si>
  <si>
    <t>GJ 832</t>
  </si>
  <si>
    <t>GJ 832 c</t>
  </si>
  <si>
    <t>GJ 849 b</t>
  </si>
  <si>
    <t>GJ 849</t>
  </si>
  <si>
    <t>GJ 849 c</t>
  </si>
  <si>
    <t>GJ 86 b</t>
  </si>
  <si>
    <t>GJ 86</t>
  </si>
  <si>
    <t>GJ 876 b</t>
  </si>
  <si>
    <t>GJ 876</t>
  </si>
  <si>
    <t>GJ 876 c</t>
  </si>
  <si>
    <t>GJ 876 d</t>
  </si>
  <si>
    <t>GJ 876 e</t>
  </si>
  <si>
    <t>HAT-P-13 b</t>
  </si>
  <si>
    <t>HAT-P-13</t>
  </si>
  <si>
    <t>Southworth et al. 2012</t>
  </si>
  <si>
    <t>HAT-P-13 c</t>
  </si>
  <si>
    <t>HAT-P-17 b</t>
  </si>
  <si>
    <t>HAT-P-17</t>
  </si>
  <si>
    <t>HAT-P-17 c</t>
  </si>
  <si>
    <t>HATS-59 b</t>
  </si>
  <si>
    <t>HATS-59</t>
  </si>
  <si>
    <t>Sarkis et al. 2018</t>
  </si>
  <si>
    <t>HATS-59 c</t>
  </si>
  <si>
    <t>HD 100655 b</t>
  </si>
  <si>
    <t>HD 100655</t>
  </si>
  <si>
    <t>HD 100777 b</t>
  </si>
  <si>
    <t>HD 100777</t>
  </si>
  <si>
    <t>Sousa et al. 2008</t>
  </si>
  <si>
    <t>HD 10180 c</t>
  </si>
  <si>
    <t>HD 10180</t>
  </si>
  <si>
    <t>HD 10180 d</t>
  </si>
  <si>
    <t>HD 10180 e</t>
  </si>
  <si>
    <t>HD 10180 f</t>
  </si>
  <si>
    <t>HD 10180 g</t>
  </si>
  <si>
    <t>HD 10180 h</t>
  </si>
  <si>
    <t>HD 101930 b</t>
  </si>
  <si>
    <t>HD 101930</t>
  </si>
  <si>
    <t>HD 102117 b</t>
  </si>
  <si>
    <t>HD 102117</t>
  </si>
  <si>
    <t>HD 102195 b</t>
  </si>
  <si>
    <t>HD 102195</t>
  </si>
  <si>
    <t>Sousa et al. 2006</t>
  </si>
  <si>
    <t>HD 102272 b</t>
  </si>
  <si>
    <t>HD 102272</t>
  </si>
  <si>
    <t>HD 102272 c</t>
  </si>
  <si>
    <t>HD 102329 b</t>
  </si>
  <si>
    <t>HD 102329</t>
  </si>
  <si>
    <t>HD 102365 b</t>
  </si>
  <si>
    <t>HD 102365</t>
  </si>
  <si>
    <t>HD 102956 b</t>
  </si>
  <si>
    <t>HD 102956</t>
  </si>
  <si>
    <t>HD 103197 b</t>
  </si>
  <si>
    <t>HD 103197</t>
  </si>
  <si>
    <t>HD 103720 b</t>
  </si>
  <si>
    <t>HD 103720</t>
  </si>
  <si>
    <t>Sousa et al. 2011a</t>
  </si>
  <si>
    <t>HD 103774 b</t>
  </si>
  <si>
    <t>HD 103774</t>
  </si>
  <si>
    <t>HD 104067 b</t>
  </si>
  <si>
    <t>HD 104067</t>
  </si>
  <si>
    <t>HD 10442 b</t>
  </si>
  <si>
    <t>HD 10442</t>
  </si>
  <si>
    <t>Brewer et al. 2016</t>
  </si>
  <si>
    <t>HD 104985 b</t>
  </si>
  <si>
    <t>HD 104985</t>
  </si>
  <si>
    <t>HD 106252 b</t>
  </si>
  <si>
    <t>HD 106252</t>
  </si>
  <si>
    <t>HD 106270 b</t>
  </si>
  <si>
    <t>HD 106270</t>
  </si>
  <si>
    <t>HD 10647 b</t>
  </si>
  <si>
    <t>HD 10647</t>
  </si>
  <si>
    <t>HD 106515 A b</t>
  </si>
  <si>
    <t>HD 106515 A</t>
  </si>
  <si>
    <t>HD 10697 b</t>
  </si>
  <si>
    <t>HD 10697</t>
  </si>
  <si>
    <t>HD 107148 b</t>
  </si>
  <si>
    <t>HD 107148</t>
  </si>
  <si>
    <t>HD 108147 b</t>
  </si>
  <si>
    <t>HD 108147</t>
  </si>
  <si>
    <t>HD 108341 b</t>
  </si>
  <si>
    <t>HD 108341</t>
  </si>
  <si>
    <t>HD 10844 b</t>
  </si>
  <si>
    <t>HD 10844</t>
  </si>
  <si>
    <t>HD 108863 b</t>
  </si>
  <si>
    <t>HD 108863</t>
  </si>
  <si>
    <t>HD 108874 b</t>
  </si>
  <si>
    <t>HD 108874</t>
  </si>
  <si>
    <t>HD 108874 c</t>
  </si>
  <si>
    <t>HD 109246 b</t>
  </si>
  <si>
    <t>HD 109246</t>
  </si>
  <si>
    <t>Boisse et al. 2010</t>
  </si>
  <si>
    <t>HD 109271 b</t>
  </si>
  <si>
    <t>HD 109271</t>
  </si>
  <si>
    <t>HD 109271 c</t>
  </si>
  <si>
    <t>HD 109749 b</t>
  </si>
  <si>
    <t>HD 109749</t>
  </si>
  <si>
    <t>HD 110014 b</t>
  </si>
  <si>
    <t>HD 110014</t>
  </si>
  <si>
    <t>HD 110014 c</t>
  </si>
  <si>
    <t>HD 110833 b</t>
  </si>
  <si>
    <t>HD 110833</t>
  </si>
  <si>
    <t>HD 111232 b</t>
  </si>
  <si>
    <t>HD 111232</t>
  </si>
  <si>
    <t>HD 111591 b</t>
  </si>
  <si>
    <t>HD 111591</t>
  </si>
  <si>
    <t>Jeong et al. 2017</t>
  </si>
  <si>
    <t>HD 112758 b</t>
  </si>
  <si>
    <t>HD 112758</t>
  </si>
  <si>
    <t>HD 113337 b</t>
  </si>
  <si>
    <t>HD 113337</t>
  </si>
  <si>
    <t>Borgniet et al. 2013</t>
  </si>
  <si>
    <t>HD 113337 c</t>
  </si>
  <si>
    <t>HD 113538 b</t>
  </si>
  <si>
    <t>HD 113538</t>
  </si>
  <si>
    <t>HD 113538 c</t>
  </si>
  <si>
    <t>HD 113996 b</t>
  </si>
  <si>
    <t>HD 113996</t>
  </si>
  <si>
    <t>HD 114386 b</t>
  </si>
  <si>
    <t>HD 114386</t>
  </si>
  <si>
    <t>HD 114613 b</t>
  </si>
  <si>
    <t>HD 114613</t>
  </si>
  <si>
    <t>HD 114729 b</t>
  </si>
  <si>
    <t>HD 114729</t>
  </si>
  <si>
    <t>HD 114762 b</t>
  </si>
  <si>
    <t>HD 114762</t>
  </si>
  <si>
    <t>HD 114783 b</t>
  </si>
  <si>
    <t>HD 114783</t>
  </si>
  <si>
    <t>HD 11506 b</t>
  </si>
  <si>
    <t>HD 11506</t>
  </si>
  <si>
    <t>HD 11506 c</t>
  </si>
  <si>
    <t>HD 116029 b</t>
  </si>
  <si>
    <t>HD 116029</t>
  </si>
  <si>
    <t>HD 117207 b</t>
  </si>
  <si>
    <t>HD 117207</t>
  </si>
  <si>
    <t>HD 11755 b</t>
  </si>
  <si>
    <t>HD 11755</t>
  </si>
  <si>
    <t>HD 117618 b</t>
  </si>
  <si>
    <t>HD 117618</t>
  </si>
  <si>
    <t>HD 117618 c</t>
  </si>
  <si>
    <t>HD 118203 b</t>
  </si>
  <si>
    <t>HD 118203</t>
  </si>
  <si>
    <t>HD 119445 b</t>
  </si>
  <si>
    <t>HD 119445</t>
  </si>
  <si>
    <t>Omiya et al. 2009</t>
  </si>
  <si>
    <t>HD 11964 b</t>
  </si>
  <si>
    <t>HD 11964</t>
  </si>
  <si>
    <t>HD 11964 c</t>
  </si>
  <si>
    <t>HD 11977 b</t>
  </si>
  <si>
    <t>HD 11977</t>
  </si>
  <si>
    <t>HD 120084 b</t>
  </si>
  <si>
    <t>HD 120084</t>
  </si>
  <si>
    <t>HD 121504 b</t>
  </si>
  <si>
    <t>HD 121504</t>
  </si>
  <si>
    <t>HD 122562 b</t>
  </si>
  <si>
    <t>HD 122562</t>
  </si>
  <si>
    <t>HD 12484 b</t>
  </si>
  <si>
    <t>HD 12484</t>
  </si>
  <si>
    <t>Hebrard et al. 2016</t>
  </si>
  <si>
    <t>HD 125595 b</t>
  </si>
  <si>
    <t>HD 125595</t>
  </si>
  <si>
    <t>HD 125612 b</t>
  </si>
  <si>
    <t>HD 125612</t>
  </si>
  <si>
    <t>HD 125612 c</t>
  </si>
  <si>
    <t>HD 125612 d</t>
  </si>
  <si>
    <t>HD 12648 b</t>
  </si>
  <si>
    <t>HD 12648</t>
  </si>
  <si>
    <t>HD 126525 b</t>
  </si>
  <si>
    <t>HD 126525</t>
  </si>
  <si>
    <t>HD 12661 b</t>
  </si>
  <si>
    <t>HD 12661</t>
  </si>
  <si>
    <t>HD 12661 c</t>
  </si>
  <si>
    <t>HD 126614 A b</t>
  </si>
  <si>
    <t>HD 126614</t>
  </si>
  <si>
    <t>HD 127506 b</t>
  </si>
  <si>
    <t>HD 127506</t>
  </si>
  <si>
    <t>HD 128311 b</t>
  </si>
  <si>
    <t>HD 128311</t>
  </si>
  <si>
    <t>HD 128311 c</t>
  </si>
  <si>
    <t>HD 128356 b</t>
  </si>
  <si>
    <t>HD 128356</t>
  </si>
  <si>
    <t>Jenkins et al. 2016</t>
  </si>
  <si>
    <t>HD 129445 b</t>
  </si>
  <si>
    <t>HD 129445</t>
  </si>
  <si>
    <t>HD 130322 b</t>
  </si>
  <si>
    <t>HD 130322</t>
  </si>
  <si>
    <t>HD 131496 b</t>
  </si>
  <si>
    <t>HD 131496</t>
  </si>
  <si>
    <t>HD 131664 b</t>
  </si>
  <si>
    <t>HD 131664</t>
  </si>
  <si>
    <t>Moutou et al. 2009</t>
  </si>
  <si>
    <t>HD 13189 b</t>
  </si>
  <si>
    <t>HD 13189</t>
  </si>
  <si>
    <t>HD 132032 b</t>
  </si>
  <si>
    <t>HD 132032</t>
  </si>
  <si>
    <t>HD 132406 b</t>
  </si>
  <si>
    <t>HD 132406</t>
  </si>
  <si>
    <t>HD 132563 B b</t>
  </si>
  <si>
    <t>HD 132563B</t>
  </si>
  <si>
    <t>Desidera et al. 2011</t>
  </si>
  <si>
    <t>HD 133131 A b</t>
  </si>
  <si>
    <t>HD 133131 A</t>
  </si>
  <si>
    <t>Teske et al. 2016</t>
  </si>
  <si>
    <t>HD 133131 A c</t>
  </si>
  <si>
    <t>HD 133131 B b</t>
  </si>
  <si>
    <t>HD 133131 B</t>
  </si>
  <si>
    <t>HD 134060 b</t>
  </si>
  <si>
    <t>HD 134060</t>
  </si>
  <si>
    <t>HD 134060 c</t>
  </si>
  <si>
    <t>HD 134113 b</t>
  </si>
  <si>
    <t>HD 134113</t>
  </si>
  <si>
    <t>HD 134169 b</t>
  </si>
  <si>
    <t>HD 134169</t>
  </si>
  <si>
    <t>HD 134606 b</t>
  </si>
  <si>
    <t>HD 134606</t>
  </si>
  <si>
    <t>HD 134606 c</t>
  </si>
  <si>
    <t>HD 134606 d</t>
  </si>
  <si>
    <t>HD 134987 b</t>
  </si>
  <si>
    <t>HD 134987</t>
  </si>
  <si>
    <t>HD 134987 c</t>
  </si>
  <si>
    <t>HD 136352 b</t>
  </si>
  <si>
    <t>HD 136352</t>
  </si>
  <si>
    <t>HD 136352 c</t>
  </si>
  <si>
    <t>HD 136352 d</t>
  </si>
  <si>
    <t>HD 136418 b</t>
  </si>
  <si>
    <t>HD 136418</t>
  </si>
  <si>
    <t>HD 137388 b</t>
  </si>
  <si>
    <t>HD 137388</t>
  </si>
  <si>
    <t>HD 137510 b</t>
  </si>
  <si>
    <t>HD 137510</t>
  </si>
  <si>
    <t>HD 13808 b</t>
  </si>
  <si>
    <t>HD 13808</t>
  </si>
  <si>
    <t>HD 13808 c</t>
  </si>
  <si>
    <t>HD 13908 b</t>
  </si>
  <si>
    <t>HD 13908</t>
  </si>
  <si>
    <t>Moutou et al. 2014a</t>
  </si>
  <si>
    <t>HD 13908 c</t>
  </si>
  <si>
    <t>HD 13931 b</t>
  </si>
  <si>
    <t>HD 13931</t>
  </si>
  <si>
    <t>HD 139357 b</t>
  </si>
  <si>
    <t>HD 139357</t>
  </si>
  <si>
    <t>HD 14067 b</t>
  </si>
  <si>
    <t>HD 14067</t>
  </si>
  <si>
    <t>Wang et al. 2014</t>
  </si>
  <si>
    <t>HD 140913 b</t>
  </si>
  <si>
    <t>HD 140913</t>
  </si>
  <si>
    <t>HD 141399 b</t>
  </si>
  <si>
    <t>HD 141399</t>
  </si>
  <si>
    <t>HD 141399 c</t>
  </si>
  <si>
    <t>HD 141399 d</t>
  </si>
  <si>
    <t>HD 141399 e</t>
  </si>
  <si>
    <t>HD 141937 b</t>
  </si>
  <si>
    <t>HD 141937</t>
  </si>
  <si>
    <t>HD 142 b</t>
  </si>
  <si>
    <t>HD 142</t>
  </si>
  <si>
    <t>HD 142 c</t>
  </si>
  <si>
    <t>HD 142022 b</t>
  </si>
  <si>
    <t>HD 142022 A</t>
  </si>
  <si>
    <t>HD 142245 b</t>
  </si>
  <si>
    <t>HD 142245</t>
  </si>
  <si>
    <t>Johnson et al. 2011</t>
  </si>
  <si>
    <t>HD 142415 b</t>
  </si>
  <si>
    <t>HD 142415</t>
  </si>
  <si>
    <t>HD 143105 b</t>
  </si>
  <si>
    <t>HD 143105</t>
  </si>
  <si>
    <t>HD 143361 b</t>
  </si>
  <si>
    <t>HD 143361</t>
  </si>
  <si>
    <t>HD 14348 b</t>
  </si>
  <si>
    <t>HD 14348</t>
  </si>
  <si>
    <t>HD 143761 b</t>
  </si>
  <si>
    <t>HD 143761</t>
  </si>
  <si>
    <t>HD 143761 c</t>
  </si>
  <si>
    <t>HD 145377 b</t>
  </si>
  <si>
    <t>HD 145377</t>
  </si>
  <si>
    <t>HD 145457 b</t>
  </si>
  <si>
    <t>HD 145457</t>
  </si>
  <si>
    <t>HD 1461 b</t>
  </si>
  <si>
    <t>HD 1461</t>
  </si>
  <si>
    <t>HD 1461 c</t>
  </si>
  <si>
    <t>HD 14651 b</t>
  </si>
  <si>
    <t>HD 14651</t>
  </si>
  <si>
    <t>HD 147018 b</t>
  </si>
  <si>
    <t>HD 147018</t>
  </si>
  <si>
    <t>Segransan et al. 2010</t>
  </si>
  <si>
    <t>HD 147018 c</t>
  </si>
  <si>
    <t>HD 147379 b</t>
  </si>
  <si>
    <t>HD 147379</t>
  </si>
  <si>
    <t>Reiners et al. 2017</t>
  </si>
  <si>
    <t>HD 147513 b</t>
  </si>
  <si>
    <t>HD 147513</t>
  </si>
  <si>
    <t>HD 147873 b</t>
  </si>
  <si>
    <t>HD 147873</t>
  </si>
  <si>
    <t>HD 147873 c</t>
  </si>
  <si>
    <t>HD 148156 b</t>
  </si>
  <si>
    <t>HD 148156</t>
  </si>
  <si>
    <t>HD 148427 b</t>
  </si>
  <si>
    <t>HD 148427</t>
  </si>
  <si>
    <t>HD 149026 b</t>
  </si>
  <si>
    <t>HD 149026</t>
  </si>
  <si>
    <t>Ammler-von Eiff et al. 2009</t>
  </si>
  <si>
    <t>HD 149143 b</t>
  </si>
  <si>
    <t>HD 149143</t>
  </si>
  <si>
    <t>HD 1502 b</t>
  </si>
  <si>
    <t>HD 1502</t>
  </si>
  <si>
    <t>HD 150433 b</t>
  </si>
  <si>
    <t>HD 150433</t>
  </si>
  <si>
    <t>HD 150706 b</t>
  </si>
  <si>
    <t>HD 150706</t>
  </si>
  <si>
    <t>HD 152079 b</t>
  </si>
  <si>
    <t>HD 152079</t>
  </si>
  <si>
    <t>HD 152581 b</t>
  </si>
  <si>
    <t>HD 152581</t>
  </si>
  <si>
    <t>HD 153950 b</t>
  </si>
  <si>
    <t>HD 153950</t>
  </si>
  <si>
    <t>HD 154088 b</t>
  </si>
  <si>
    <t>HD 154088</t>
  </si>
  <si>
    <t>HD 154345 b</t>
  </si>
  <si>
    <t>HD 154345</t>
  </si>
  <si>
    <t>HD 154672 b</t>
  </si>
  <si>
    <t>HD 154672</t>
  </si>
  <si>
    <t>HD 154697 b</t>
  </si>
  <si>
    <t>HD 154697</t>
  </si>
  <si>
    <t>HD 154857 b</t>
  </si>
  <si>
    <t>HD 154857</t>
  </si>
  <si>
    <t>HD 154857 c</t>
  </si>
  <si>
    <t>HD 155233 b</t>
  </si>
  <si>
    <t>HD 155233</t>
  </si>
  <si>
    <t>Wittenmyer et al. 2015</t>
  </si>
  <si>
    <t>HD 155358 b</t>
  </si>
  <si>
    <t>HD 155358</t>
  </si>
  <si>
    <t>HD 155358 c</t>
  </si>
  <si>
    <t>HD 156279 b</t>
  </si>
  <si>
    <t>HD 156279</t>
  </si>
  <si>
    <t>Diaz et al. 2012</t>
  </si>
  <si>
    <t>HD 156411 b</t>
  </si>
  <si>
    <t>HD 156411</t>
  </si>
  <si>
    <t>HD 156668 b</t>
  </si>
  <si>
    <t>HD 156668</t>
  </si>
  <si>
    <t>Howard et al. 2011</t>
  </si>
  <si>
    <t>HD 157172 b</t>
  </si>
  <si>
    <t>HD 157172</t>
  </si>
  <si>
    <t>HD 158038 b</t>
  </si>
  <si>
    <t>HD 158038</t>
  </si>
  <si>
    <t>HD 158996 b</t>
  </si>
  <si>
    <t>HD 158996</t>
  </si>
  <si>
    <t>Bang et al. 2018</t>
  </si>
  <si>
    <t>HD 159243 b</t>
  </si>
  <si>
    <t>HD 159243</t>
  </si>
  <si>
    <t>HD 159243 c</t>
  </si>
  <si>
    <t>HD 159868 b</t>
  </si>
  <si>
    <t>HD 159868</t>
  </si>
  <si>
    <t>HD 159868 c</t>
  </si>
  <si>
    <t>HD 1605 b</t>
  </si>
  <si>
    <t>HD 1605</t>
  </si>
  <si>
    <t>Harakawa et al. 2015</t>
  </si>
  <si>
    <t>HD 1605 c</t>
  </si>
  <si>
    <t>HD 160508 b</t>
  </si>
  <si>
    <t>HD 160508</t>
  </si>
  <si>
    <t>HD 16141 b</t>
  </si>
  <si>
    <t>HD 16141</t>
  </si>
  <si>
    <t>HD 16175 b</t>
  </si>
  <si>
    <t>HD 16175</t>
  </si>
  <si>
    <t>HD 162004 b</t>
  </si>
  <si>
    <t>HD 162004</t>
  </si>
  <si>
    <t>HD 162020 b</t>
  </si>
  <si>
    <t>HD 162020</t>
  </si>
  <si>
    <t>HD 163607 b</t>
  </si>
  <si>
    <t>HD 163607</t>
  </si>
  <si>
    <t>HD 163607 c</t>
  </si>
  <si>
    <t>HD 16417 b</t>
  </si>
  <si>
    <t>HD 16417</t>
  </si>
  <si>
    <t>HD 164427 b</t>
  </si>
  <si>
    <t>HD 164427</t>
  </si>
  <si>
    <t>HD 164509 b</t>
  </si>
  <si>
    <t>HD 164509</t>
  </si>
  <si>
    <t>HD 164595 b</t>
  </si>
  <si>
    <t>HD 164595</t>
  </si>
  <si>
    <t>HD 164604 b</t>
  </si>
  <si>
    <t>HD 164604</t>
  </si>
  <si>
    <t>HD 164922 b</t>
  </si>
  <si>
    <t>HD 164922</t>
  </si>
  <si>
    <t>HD 164922 c</t>
  </si>
  <si>
    <t>HD 165155 b</t>
  </si>
  <si>
    <t>HD 165155</t>
  </si>
  <si>
    <t>HD 1666 b</t>
  </si>
  <si>
    <t>HD 1666</t>
  </si>
  <si>
    <t>HD 166724 b</t>
  </si>
  <si>
    <t>HD 166724</t>
  </si>
  <si>
    <t>HD 16702 b</t>
  </si>
  <si>
    <t>HD 16702</t>
  </si>
  <si>
    <t>HD 167042 b</t>
  </si>
  <si>
    <t>HD 167042</t>
  </si>
  <si>
    <t>HD 167215 b</t>
  </si>
  <si>
    <t>HD 167215</t>
  </si>
  <si>
    <t>HD 16760 b</t>
  </si>
  <si>
    <t>HD 16760</t>
  </si>
  <si>
    <t>Sato et al. 2009</t>
  </si>
  <si>
    <t>HD 167665 b</t>
  </si>
  <si>
    <t>HD 167665</t>
  </si>
  <si>
    <t>HD 168443 b</t>
  </si>
  <si>
    <t>HD 168443</t>
  </si>
  <si>
    <t>HD 168443 c</t>
  </si>
  <si>
    <t>HD 168746 b</t>
  </si>
  <si>
    <t>HD 168746</t>
  </si>
  <si>
    <t>HD 1690 b</t>
  </si>
  <si>
    <t>HD 1690</t>
  </si>
  <si>
    <t>HD 169830 b</t>
  </si>
  <si>
    <t>HD 169830</t>
  </si>
  <si>
    <t>HD 169830 c</t>
  </si>
  <si>
    <t>HD 170469 b</t>
  </si>
  <si>
    <t>HD 170469</t>
  </si>
  <si>
    <t>HD 17092 b</t>
  </si>
  <si>
    <t>HD 17092</t>
  </si>
  <si>
    <t>HD 171028 b</t>
  </si>
  <si>
    <t>HD 171028</t>
  </si>
  <si>
    <t>HD 171238 b</t>
  </si>
  <si>
    <t>HD 171238</t>
  </si>
  <si>
    <t>HD 17156 b</t>
  </si>
  <si>
    <t>HD 17156</t>
  </si>
  <si>
    <t>HD 17289 b</t>
  </si>
  <si>
    <t>HD 17289</t>
  </si>
  <si>
    <t>HD 173416 b</t>
  </si>
  <si>
    <t>HD 173416</t>
  </si>
  <si>
    <t>HD 174457 b</t>
  </si>
  <si>
    <t>HD 174457</t>
  </si>
  <si>
    <t>HD 175167 b</t>
  </si>
  <si>
    <t>HD 175167</t>
  </si>
  <si>
    <t>HD 175370 b</t>
  </si>
  <si>
    <t>HD 175370</t>
  </si>
  <si>
    <t>Hrudkova et al. 2016</t>
  </si>
  <si>
    <t>HD 175541 b</t>
  </si>
  <si>
    <t>HD 175541</t>
  </si>
  <si>
    <t>HD 175607 b</t>
  </si>
  <si>
    <t>HD 175607</t>
  </si>
  <si>
    <t>HD 17674 b</t>
  </si>
  <si>
    <t>HD 17674</t>
  </si>
  <si>
    <t>Rey et al. 2017</t>
  </si>
  <si>
    <t>HD 176986 b</t>
  </si>
  <si>
    <t>HD 176986</t>
  </si>
  <si>
    <t>Suarez Mascareno et al. 2017,Tsantaki et al. 2013</t>
  </si>
  <si>
    <t>HD 176986 c</t>
  </si>
  <si>
    <t>HD 177830 b</t>
  </si>
  <si>
    <t>HD 177830</t>
  </si>
  <si>
    <t>HD 177830 c</t>
  </si>
  <si>
    <t>HD 178911 B b</t>
  </si>
  <si>
    <t>HD 178911 B</t>
  </si>
  <si>
    <t>HD 179079 b</t>
  </si>
  <si>
    <t>HD 179079</t>
  </si>
  <si>
    <t>Delgado-Mena et al. 2014</t>
  </si>
  <si>
    <t>HD 179949 b</t>
  </si>
  <si>
    <t>HD 179949</t>
  </si>
  <si>
    <t>HD 180314 b</t>
  </si>
  <si>
    <t>HD 180314</t>
  </si>
  <si>
    <t>HD 180902 b</t>
  </si>
  <si>
    <t>HD 180902</t>
  </si>
  <si>
    <t>HD 181342 b</t>
  </si>
  <si>
    <t>HD 181342</t>
  </si>
  <si>
    <t>HD 181433 b</t>
  </si>
  <si>
    <t>HD 181433</t>
  </si>
  <si>
    <t>HD 181433 c</t>
  </si>
  <si>
    <t>HD 181433 d</t>
  </si>
  <si>
    <t>HD 181720 b</t>
  </si>
  <si>
    <t>HD 181720</t>
  </si>
  <si>
    <t>HD 183263 b</t>
  </si>
  <si>
    <t>HD 183263</t>
  </si>
  <si>
    <t>HD 183263 c</t>
  </si>
  <si>
    <t>HD 18445 b</t>
  </si>
  <si>
    <t>HD 18445</t>
  </si>
  <si>
    <t>HD 185269 b</t>
  </si>
  <si>
    <t>HD 185269</t>
  </si>
  <si>
    <t>Moutou et al. 2006</t>
  </si>
  <si>
    <t>HD 187085 b</t>
  </si>
  <si>
    <t>HD 187085</t>
  </si>
  <si>
    <t>HD 187123 b</t>
  </si>
  <si>
    <t>HD 187123</t>
  </si>
  <si>
    <t>HD 187123 c</t>
  </si>
  <si>
    <t>HD 18742 b</t>
  </si>
  <si>
    <t>HD 18742</t>
  </si>
  <si>
    <t>HD 18757 b</t>
  </si>
  <si>
    <t>HD 18757</t>
  </si>
  <si>
    <t>HD 188015 b</t>
  </si>
  <si>
    <t>HD 188015</t>
  </si>
  <si>
    <t>HD 189310 b</t>
  </si>
  <si>
    <t>HD 189310</t>
  </si>
  <si>
    <t>HD 189567 b</t>
  </si>
  <si>
    <t>HD 189567</t>
  </si>
  <si>
    <t>HD 189733 b</t>
  </si>
  <si>
    <t>HD 190228</t>
  </si>
  <si>
    <t>HD 190360 b</t>
  </si>
  <si>
    <t>HD 190360</t>
  </si>
  <si>
    <t>HD 190360 c</t>
  </si>
  <si>
    <t>HD 190647 b</t>
  </si>
  <si>
    <t>HD 190647</t>
  </si>
  <si>
    <t>HD 190984 b</t>
  </si>
  <si>
    <t>HD 190984</t>
  </si>
  <si>
    <t>HD 191806 b</t>
  </si>
  <si>
    <t>HD 191806</t>
  </si>
  <si>
    <t>Diaz et al. 2016</t>
  </si>
  <si>
    <t>HD 192263 b</t>
  </si>
  <si>
    <t>HD 192263</t>
  </si>
  <si>
    <t>HD 192699 b</t>
  </si>
  <si>
    <t>HD 192699</t>
  </si>
  <si>
    <t>HD 195019 b</t>
  </si>
  <si>
    <t>HD 195019</t>
  </si>
  <si>
    <t>HD 196050 b</t>
  </si>
  <si>
    <t>HD 196050</t>
  </si>
  <si>
    <t>HD 196067 b</t>
  </si>
  <si>
    <t>HD 196067</t>
  </si>
  <si>
    <t>HD 196885 A b</t>
  </si>
  <si>
    <t>HD 196885 A</t>
  </si>
  <si>
    <t>HD 197037 b</t>
  </si>
  <si>
    <t>HD 197037</t>
  </si>
  <si>
    <t>HD 19994 b</t>
  </si>
  <si>
    <t>HD 19994</t>
  </si>
  <si>
    <t>HD 20003 b</t>
  </si>
  <si>
    <t>HD 20003</t>
  </si>
  <si>
    <t>HD 20003 c</t>
  </si>
  <si>
    <t>HD 200964 b</t>
  </si>
  <si>
    <t>HD 200964</t>
  </si>
  <si>
    <t>HD 200964 c</t>
  </si>
  <si>
    <t>HD 202206 b</t>
  </si>
  <si>
    <t>HD 202206</t>
  </si>
  <si>
    <t>Correia et al. 2005</t>
  </si>
  <si>
    <t>HD 202206 c</t>
  </si>
  <si>
    <t>HD 20367 b</t>
  </si>
  <si>
    <t>HD 20367</t>
  </si>
  <si>
    <t>HD 2039 b</t>
  </si>
  <si>
    <t>HD 2039</t>
  </si>
  <si>
    <t>HD 204313 b</t>
  </si>
  <si>
    <t>HD 204313</t>
  </si>
  <si>
    <t>HD 204313 c</t>
  </si>
  <si>
    <t>HD 204313 d</t>
  </si>
  <si>
    <t>HD 204941 b</t>
  </si>
  <si>
    <t>HD 204941</t>
  </si>
  <si>
    <t>HD 205739 b</t>
  </si>
  <si>
    <t>HD 205739</t>
  </si>
  <si>
    <t>HD 206610 b</t>
  </si>
  <si>
    <t>HD 206610</t>
  </si>
  <si>
    <t>HD 20781 b</t>
  </si>
  <si>
    <t>HD 20781</t>
  </si>
  <si>
    <t>HD 20781 c</t>
  </si>
  <si>
    <t>HD 20782 b</t>
  </si>
  <si>
    <t>HD 20782</t>
  </si>
  <si>
    <t>HD 207832 b</t>
  </si>
  <si>
    <t>HD 207832</t>
  </si>
  <si>
    <t>HD 207832 c</t>
  </si>
  <si>
    <t>HD 20794 b</t>
  </si>
  <si>
    <t>HD 20794</t>
  </si>
  <si>
    <t>HD 20794 c</t>
  </si>
  <si>
    <t>HD 20794 d</t>
  </si>
  <si>
    <t>HD 20794 e</t>
  </si>
  <si>
    <t>HD 208487 b</t>
  </si>
  <si>
    <t>HD 208487</t>
  </si>
  <si>
    <t>HD 208527 b</t>
  </si>
  <si>
    <t>HD 208527</t>
  </si>
  <si>
    <t>Lee et al. 2013</t>
  </si>
  <si>
    <t>HD 20868 b</t>
  </si>
  <si>
    <t>HD 20868</t>
  </si>
  <si>
    <t>HD 208897 b</t>
  </si>
  <si>
    <t>HD 208897</t>
  </si>
  <si>
    <t>Yilmaz et al. 2017</t>
  </si>
  <si>
    <t>HD 209262 b</t>
  </si>
  <si>
    <t>HD 209262</t>
  </si>
  <si>
    <t>HD 209458 b</t>
  </si>
  <si>
    <t>HD 209458</t>
  </si>
  <si>
    <t>HD 210277 b</t>
  </si>
  <si>
    <t>HD 210277</t>
  </si>
  <si>
    <t>HD 210702 b</t>
  </si>
  <si>
    <t>HD 210702</t>
  </si>
  <si>
    <t>HD 211847 b</t>
  </si>
  <si>
    <t>HD 211847</t>
  </si>
  <si>
    <t>Sahlmann et al. 2011</t>
  </si>
  <si>
    <t>HD 212301 b</t>
  </si>
  <si>
    <t>HD 212301</t>
  </si>
  <si>
    <t>HD 212771 b</t>
  </si>
  <si>
    <t>HD 212771</t>
  </si>
  <si>
    <t>HD 213240 b</t>
  </si>
  <si>
    <t>HD 213240</t>
  </si>
  <si>
    <t>HD 214823 b</t>
  </si>
  <si>
    <t>HD 214823</t>
  </si>
  <si>
    <t>HD 215152 b</t>
  </si>
  <si>
    <t>HD 215152</t>
  </si>
  <si>
    <t>HD 215152 c</t>
  </si>
  <si>
    <t>HD 215152 e</t>
  </si>
  <si>
    <t>HD 215456 b</t>
  </si>
  <si>
    <t>HD 215456</t>
  </si>
  <si>
    <t>HD 215456 c</t>
  </si>
  <si>
    <t>HD 215497 b</t>
  </si>
  <si>
    <t>HD 215497</t>
  </si>
  <si>
    <t>HD 215497 c</t>
  </si>
  <si>
    <t>HD 216435 b</t>
  </si>
  <si>
    <t>HD 216435</t>
  </si>
  <si>
    <t>HD 216437 b</t>
  </si>
  <si>
    <t>HD 216437</t>
  </si>
  <si>
    <t>HD 216536 b</t>
  </si>
  <si>
    <t>HD 216536</t>
  </si>
  <si>
    <t>Niedzielski et al. 2015</t>
  </si>
  <si>
    <t>HD 216770 b</t>
  </si>
  <si>
    <t>HD 216770</t>
  </si>
  <si>
    <t>HD 21693 b</t>
  </si>
  <si>
    <t>HD 21693</t>
  </si>
  <si>
    <t>HD 21693 c</t>
  </si>
  <si>
    <t>HD 217107 b</t>
  </si>
  <si>
    <t>HD 217107</t>
  </si>
  <si>
    <t>HD 217107 c</t>
  </si>
  <si>
    <t>HD 217786 b</t>
  </si>
  <si>
    <t>HD 217786</t>
  </si>
  <si>
    <t>HD 218566 b</t>
  </si>
  <si>
    <t>HD 218566</t>
  </si>
  <si>
    <t>HD 219077 b</t>
  </si>
  <si>
    <t>HD 219077</t>
  </si>
  <si>
    <t>HD 219134 b</t>
  </si>
  <si>
    <t>HD 219134</t>
  </si>
  <si>
    <t>HD 219134 c</t>
  </si>
  <si>
    <t>HD 219134 d</t>
  </si>
  <si>
    <t>HD 219134 e</t>
  </si>
  <si>
    <t>HD 219134 g</t>
  </si>
  <si>
    <t>HD 219134 h</t>
  </si>
  <si>
    <t>HD 219415 b</t>
  </si>
  <si>
    <t>HD 219415</t>
  </si>
  <si>
    <t>HD 219828 b</t>
  </si>
  <si>
    <t>HD 219828</t>
  </si>
  <si>
    <t>Melo et al. 2007</t>
  </si>
  <si>
    <t>HD 219828 c</t>
  </si>
  <si>
    <t>HD 220074 b</t>
  </si>
  <si>
    <t>HD 220074</t>
  </si>
  <si>
    <t>HD 220689 b</t>
  </si>
  <si>
    <t>HD 220689</t>
  </si>
  <si>
    <t>HD 220773 b</t>
  </si>
  <si>
    <t>HD 220773</t>
  </si>
  <si>
    <t>HD 220842 b</t>
  </si>
  <si>
    <t>HD 220842</t>
  </si>
  <si>
    <t>HD 221287 b</t>
  </si>
  <si>
    <t>HD 221287</t>
  </si>
  <si>
    <t>HD 221585 b</t>
  </si>
  <si>
    <t>HD 221585</t>
  </si>
  <si>
    <t>HD 222076 b</t>
  </si>
  <si>
    <t>HD 222076</t>
  </si>
  <si>
    <t>Wittenmyer et al. 2016</t>
  </si>
  <si>
    <t>HD 222155 b</t>
  </si>
  <si>
    <t>HD 222155</t>
  </si>
  <si>
    <t>HD 222582 b</t>
  </si>
  <si>
    <t>HD 222582</t>
  </si>
  <si>
    <t>HD 224538 b</t>
  </si>
  <si>
    <t>HD 224538</t>
  </si>
  <si>
    <t>HD 224693 b</t>
  </si>
  <si>
    <t>HD 224693</t>
  </si>
  <si>
    <t>HD 22781 b</t>
  </si>
  <si>
    <t>HD 22781</t>
  </si>
  <si>
    <t>HD 23079 b</t>
  </si>
  <si>
    <t>HD 23079</t>
  </si>
  <si>
    <t>HD 23127 b</t>
  </si>
  <si>
    <t>HD 23127</t>
  </si>
  <si>
    <t>HD 231701 b</t>
  </si>
  <si>
    <t>HD 231701</t>
  </si>
  <si>
    <t>HD 233604 b</t>
  </si>
  <si>
    <t>HD 233604</t>
  </si>
  <si>
    <t>HD 23596 b</t>
  </si>
  <si>
    <t>HD 23596</t>
  </si>
  <si>
    <t>HD 238914 b</t>
  </si>
  <si>
    <t>HD 238914</t>
  </si>
  <si>
    <t>Adamow et al. 2018</t>
  </si>
  <si>
    <t>HD 240210 b</t>
  </si>
  <si>
    <t>HD 240210</t>
  </si>
  <si>
    <t>HD 240237 b</t>
  </si>
  <si>
    <t>HD 240237</t>
  </si>
  <si>
    <t>HD 24040 b</t>
  </si>
  <si>
    <t>HD 24040</t>
  </si>
  <si>
    <t>HD 24064 b</t>
  </si>
  <si>
    <t>HD 24064</t>
  </si>
  <si>
    <t>HD 25171 b</t>
  </si>
  <si>
    <t>HD 25171</t>
  </si>
  <si>
    <t>HD 2638 b</t>
  </si>
  <si>
    <t>HD 2638</t>
  </si>
  <si>
    <t>HD 27442 b</t>
  </si>
  <si>
    <t>HD 27442</t>
  </si>
  <si>
    <t>HD 27631 b</t>
  </si>
  <si>
    <t>HD 27631</t>
  </si>
  <si>
    <t>HD 27894 b</t>
  </si>
  <si>
    <t>HD 27894</t>
  </si>
  <si>
    <t>HD 27894 c</t>
  </si>
  <si>
    <t>HD 27894 d</t>
  </si>
  <si>
    <t>HD 28185 b</t>
  </si>
  <si>
    <t>HD 28185</t>
  </si>
  <si>
    <t>HD 28254 b</t>
  </si>
  <si>
    <t>HD 28254</t>
  </si>
  <si>
    <t>HD 283668 b</t>
  </si>
  <si>
    <t>HD 283668</t>
  </si>
  <si>
    <t>HD 285507 b</t>
  </si>
  <si>
    <t>HD 285507</t>
  </si>
  <si>
    <t>HD 28678 b</t>
  </si>
  <si>
    <t>HD 28678</t>
  </si>
  <si>
    <t>HD 29021 b</t>
  </si>
  <si>
    <t>HD 29021</t>
  </si>
  <si>
    <t>HD 290327 b</t>
  </si>
  <si>
    <t>HD 290327</t>
  </si>
  <si>
    <t>HD 2952 b</t>
  </si>
  <si>
    <t>HD 2952</t>
  </si>
  <si>
    <t>Sato et al. 2013</t>
  </si>
  <si>
    <t>HD 29587 b</t>
  </si>
  <si>
    <t>HD 29587</t>
  </si>
  <si>
    <t>HD 30177 b</t>
  </si>
  <si>
    <t>HD 30177</t>
  </si>
  <si>
    <t>HD 30177 c</t>
  </si>
  <si>
    <t>HD 30246 b</t>
  </si>
  <si>
    <t>HD 30246</t>
  </si>
  <si>
    <t>HD 30339 b</t>
  </si>
  <si>
    <t>HD 30339</t>
  </si>
  <si>
    <t>HD 30501 b</t>
  </si>
  <si>
    <t>HD 30501</t>
  </si>
  <si>
    <t>HD 30562 b</t>
  </si>
  <si>
    <t>HD 30562</t>
  </si>
  <si>
    <t>HD 30669 b</t>
  </si>
  <si>
    <t>HD 30669</t>
  </si>
  <si>
    <t>HD 30856 b</t>
  </si>
  <si>
    <t>HD 30856</t>
  </si>
  <si>
    <t>HD 31253 b</t>
  </si>
  <si>
    <t>HD 31253</t>
  </si>
  <si>
    <t>HD 31527 b</t>
  </si>
  <si>
    <t>HD 31527</t>
  </si>
  <si>
    <t>HD 31527 c</t>
  </si>
  <si>
    <t>HD 31527 d</t>
  </si>
  <si>
    <t>HD 3167 d</t>
  </si>
  <si>
    <t>HD 3167</t>
  </si>
  <si>
    <t>Vanderburg et al. 2016</t>
  </si>
  <si>
    <t>HD 32518 b</t>
  </si>
  <si>
    <t>HD 32518</t>
  </si>
  <si>
    <t>HD 3277 b</t>
  </si>
  <si>
    <t>HD 3277</t>
  </si>
  <si>
    <t>HD 32963 b</t>
  </si>
  <si>
    <t>HD 32963</t>
  </si>
  <si>
    <t>HD 330075 b</t>
  </si>
  <si>
    <t>HD 330075</t>
  </si>
  <si>
    <t>HD 33142 b</t>
  </si>
  <si>
    <t>HD 33142</t>
  </si>
  <si>
    <t>HD 33283 b</t>
  </si>
  <si>
    <t>HD 33283</t>
  </si>
  <si>
    <t>HD 33564 b</t>
  </si>
  <si>
    <t>HD 33564</t>
  </si>
  <si>
    <t>Galland et al. 2005</t>
  </si>
  <si>
    <t>HD 33844 b</t>
  </si>
  <si>
    <t>HD 33844</t>
  </si>
  <si>
    <t>HD 33844 c</t>
  </si>
  <si>
    <t>HD 34445 b</t>
  </si>
  <si>
    <t>HD 34445</t>
  </si>
  <si>
    <t>HD 34445 c</t>
  </si>
  <si>
    <t>HD 34445 d</t>
  </si>
  <si>
    <t>HD 34445 e</t>
  </si>
  <si>
    <t>HD 34445 f</t>
  </si>
  <si>
    <t>HD 34445 g</t>
  </si>
  <si>
    <t>HD 35759 b</t>
  </si>
  <si>
    <t>HD 35759</t>
  </si>
  <si>
    <t>HD 3651 b</t>
  </si>
  <si>
    <t>HD 3651</t>
  </si>
  <si>
    <t>HD 3651 c</t>
  </si>
  <si>
    <t>HD 37124 b</t>
  </si>
  <si>
    <t>HD 37124</t>
  </si>
  <si>
    <t>HD 37124 c</t>
  </si>
  <si>
    <t>HD 37124 d</t>
  </si>
  <si>
    <t>HD 37605 b</t>
  </si>
  <si>
    <t>HD 37605</t>
  </si>
  <si>
    <t>HD 37605 c</t>
  </si>
  <si>
    <t>HD 38283 b</t>
  </si>
  <si>
    <t>HD 38283</t>
  </si>
  <si>
    <t>HD 38529 b</t>
  </si>
  <si>
    <t>HD 38529</t>
  </si>
  <si>
    <t>HD 38529 c</t>
  </si>
  <si>
    <t>HD 38801 b</t>
  </si>
  <si>
    <t>HD 38801</t>
  </si>
  <si>
    <t>HD 38858 b</t>
  </si>
  <si>
    <t>HD 38858</t>
  </si>
  <si>
    <t>HD 39091 b</t>
  </si>
  <si>
    <t>HD 39091</t>
  </si>
  <si>
    <t>HD 39194 b</t>
  </si>
  <si>
    <t>HD 39194</t>
  </si>
  <si>
    <t>HD 39194 c</t>
  </si>
  <si>
    <t>HD 39194 d</t>
  </si>
  <si>
    <t>HD 39392 b</t>
  </si>
  <si>
    <t>HD 39392</t>
  </si>
  <si>
    <t>HD 40307 b</t>
  </si>
  <si>
    <t>HD 40307</t>
  </si>
  <si>
    <t>HD 40307 c</t>
  </si>
  <si>
    <t>HD 40307 d</t>
  </si>
  <si>
    <t>HD 40307 e</t>
  </si>
  <si>
    <t>HD 40307 f</t>
  </si>
  <si>
    <t>HD 40307 g</t>
  </si>
  <si>
    <t>HD 40956 b</t>
  </si>
  <si>
    <t>HD 40956</t>
  </si>
  <si>
    <t>HD 40979 b</t>
  </si>
  <si>
    <t>HD 40979</t>
  </si>
  <si>
    <t>HD 41004 A b</t>
  </si>
  <si>
    <t>HD 41004 A</t>
  </si>
  <si>
    <t>HD 41004 B b</t>
  </si>
  <si>
    <t>HD 41004 B</t>
  </si>
  <si>
    <t>HD 4113 b</t>
  </si>
  <si>
    <t>HD 4113</t>
  </si>
  <si>
    <t>Tamuz et al. 2008</t>
  </si>
  <si>
    <t>HD 42012 b</t>
  </si>
  <si>
    <t>HD 42012</t>
  </si>
  <si>
    <t>HD 4203 b</t>
  </si>
  <si>
    <t>HD 4203</t>
  </si>
  <si>
    <t>HD 4203 c</t>
  </si>
  <si>
    <t>HD 4208 b</t>
  </si>
  <si>
    <t>HD 4208</t>
  </si>
  <si>
    <t>HD 42618 b</t>
  </si>
  <si>
    <t>HD 42618</t>
  </si>
  <si>
    <t>Fulton et al. 2016</t>
  </si>
  <si>
    <t>HD 4308 b</t>
  </si>
  <si>
    <t>HD 4308</t>
  </si>
  <si>
    <t>HD 4313 b</t>
  </si>
  <si>
    <t>HD 4313</t>
  </si>
  <si>
    <t>HD 43197 b</t>
  </si>
  <si>
    <t>HD 43197</t>
  </si>
  <si>
    <t>HD 43691 b</t>
  </si>
  <si>
    <t>HD 43691</t>
  </si>
  <si>
    <t>da Silva et al. 2007</t>
  </si>
  <si>
    <t>HD 43848 b</t>
  </si>
  <si>
    <t>HD 43848</t>
  </si>
  <si>
    <t>HD 44219 b</t>
  </si>
  <si>
    <t>HD 44219</t>
  </si>
  <si>
    <t>HD 45184 b</t>
  </si>
  <si>
    <t>HD 45184</t>
  </si>
  <si>
    <t>HD 45350 b</t>
  </si>
  <si>
    <t>HD 45350</t>
  </si>
  <si>
    <t>HD 45364 b</t>
  </si>
  <si>
    <t>HD 45364</t>
  </si>
  <si>
    <t>HD 45364 c</t>
  </si>
  <si>
    <t>HD 45652 b</t>
  </si>
  <si>
    <t>HD 45652</t>
  </si>
  <si>
    <t>Santos et al. 2008</t>
  </si>
  <si>
    <t>HD 46375 b</t>
  </si>
  <si>
    <t>HD 46375</t>
  </si>
  <si>
    <t>HD 47186 b</t>
  </si>
  <si>
    <t>HD 47186</t>
  </si>
  <si>
    <t>HD 47186 c</t>
  </si>
  <si>
    <t>HD 4732 b</t>
  </si>
  <si>
    <t>HD 4732</t>
  </si>
  <si>
    <t>HD 4732 c</t>
  </si>
  <si>
    <t>HD 47366 b</t>
  </si>
  <si>
    <t>HD 47366</t>
  </si>
  <si>
    <t>Sato et al. 2016</t>
  </si>
  <si>
    <t>HD 47366 c</t>
  </si>
  <si>
    <t>HD 4747 b</t>
  </si>
  <si>
    <t>HD 4747</t>
  </si>
  <si>
    <t>Crepp et al. 2016</t>
  </si>
  <si>
    <t>HD 47536 b</t>
  </si>
  <si>
    <t>HD 47536</t>
  </si>
  <si>
    <t>HD 48265 b</t>
  </si>
  <si>
    <t>HD 48265</t>
  </si>
  <si>
    <t>HD 49674 b</t>
  </si>
  <si>
    <t>HD 49674</t>
  </si>
  <si>
    <t>HD 50499 b</t>
  </si>
  <si>
    <t>HD 50499</t>
  </si>
  <si>
    <t>HD 50554 b</t>
  </si>
  <si>
    <t>HD 50554</t>
  </si>
  <si>
    <t>HD 51608 b</t>
  </si>
  <si>
    <t>HD 51608</t>
  </si>
  <si>
    <t>HD 51608 c</t>
  </si>
  <si>
    <t>HD 51813 b</t>
  </si>
  <si>
    <t>HD 51813</t>
  </si>
  <si>
    <t>HD 52265 b</t>
  </si>
  <si>
    <t>HD 52265</t>
  </si>
  <si>
    <t>HD 52265 c</t>
  </si>
  <si>
    <t>HD 52756 b</t>
  </si>
  <si>
    <t>HD 52756</t>
  </si>
  <si>
    <t>HD 5319 b</t>
  </si>
  <si>
    <t>HD 5319</t>
  </si>
  <si>
    <t>HD 5319 c</t>
  </si>
  <si>
    <t>HD 53680 b</t>
  </si>
  <si>
    <t>HD 53680</t>
  </si>
  <si>
    <t>HD 5583 b</t>
  </si>
  <si>
    <t>HD 5583</t>
  </si>
  <si>
    <t>HD 5608 b</t>
  </si>
  <si>
    <t>HD 5608</t>
  </si>
  <si>
    <t>HD 564 b</t>
  </si>
  <si>
    <t>HD 564</t>
  </si>
  <si>
    <t>HD 56709 b</t>
  </si>
  <si>
    <t>HD 56709</t>
  </si>
  <si>
    <t>HD 5891 b</t>
  </si>
  <si>
    <t>HD 5891</t>
  </si>
  <si>
    <t>HD 59686 A b</t>
  </si>
  <si>
    <t>HD 59686 A</t>
  </si>
  <si>
    <t>HD 60532 b</t>
  </si>
  <si>
    <t>HD 60532</t>
  </si>
  <si>
    <t>HD 60532 c</t>
  </si>
  <si>
    <t>HD 62509 b</t>
  </si>
  <si>
    <t>HD 62509</t>
  </si>
  <si>
    <t>HD 63454 b</t>
  </si>
  <si>
    <t>HD 63454</t>
  </si>
  <si>
    <t>HD 63765 b</t>
  </si>
  <si>
    <t>HD 63765</t>
  </si>
  <si>
    <t>HD 6434 b</t>
  </si>
  <si>
    <t>HD 6434</t>
  </si>
  <si>
    <t>HD 65216 b</t>
  </si>
  <si>
    <t>HD 65216</t>
  </si>
  <si>
    <t>HD 65216 c</t>
  </si>
  <si>
    <t>HD 65430 b</t>
  </si>
  <si>
    <t>HD 65430</t>
  </si>
  <si>
    <t>HD 66141 b</t>
  </si>
  <si>
    <t>HD 66141</t>
  </si>
  <si>
    <t>HD 66428 b</t>
  </si>
  <si>
    <t>HD 66428</t>
  </si>
  <si>
    <t>HD 6664 b</t>
  </si>
  <si>
    <t>HD 6664</t>
  </si>
  <si>
    <t>HD 67087 b</t>
  </si>
  <si>
    <t>HD 67087</t>
  </si>
  <si>
    <t>HD 67087 c</t>
  </si>
  <si>
    <t>HD 6718 b</t>
  </si>
  <si>
    <t>HD 6718</t>
  </si>
  <si>
    <t>HD 68402 b</t>
  </si>
  <si>
    <t>HD 68402</t>
  </si>
  <si>
    <t>HD 68988 b</t>
  </si>
  <si>
    <t>HD 68988</t>
  </si>
  <si>
    <t>HD 69830 b</t>
  </si>
  <si>
    <t>HD 69830</t>
  </si>
  <si>
    <t>HD 69830 c</t>
  </si>
  <si>
    <t>HD 69830 d</t>
  </si>
  <si>
    <t>HD 70642 b</t>
  </si>
  <si>
    <t>HD 70642</t>
  </si>
  <si>
    <t>HD 7199 b</t>
  </si>
  <si>
    <t>HD 7199</t>
  </si>
  <si>
    <t>HD 72659 b</t>
  </si>
  <si>
    <t>HD 72659</t>
  </si>
  <si>
    <t>HD 72892 b</t>
  </si>
  <si>
    <t>HD 72892</t>
  </si>
  <si>
    <t>HD 72946 b</t>
  </si>
  <si>
    <t>HD 72946</t>
  </si>
  <si>
    <t>HD 73256 b</t>
  </si>
  <si>
    <t>HD 73256</t>
  </si>
  <si>
    <t>HD 73267 b</t>
  </si>
  <si>
    <t>HD 73267</t>
  </si>
  <si>
    <t>HD 73526 b</t>
  </si>
  <si>
    <t>HD 73526</t>
  </si>
  <si>
    <t>HD 73526 c</t>
  </si>
  <si>
    <t>HD 73534 b</t>
  </si>
  <si>
    <t>HD 73534</t>
  </si>
  <si>
    <t>HD 74014 b</t>
  </si>
  <si>
    <t>HD 74014</t>
  </si>
  <si>
    <t>HD 74156 b</t>
  </si>
  <si>
    <t>HD 74156</t>
  </si>
  <si>
    <t>HD 74156 c</t>
  </si>
  <si>
    <t>HD 7449 b</t>
  </si>
  <si>
    <t>HD 7449</t>
  </si>
  <si>
    <t>HD 7449 c</t>
  </si>
  <si>
    <t>HD 75289 b</t>
  </si>
  <si>
    <t>HD 75289</t>
  </si>
  <si>
    <t>HD 75784 b</t>
  </si>
  <si>
    <t>HD 75784</t>
  </si>
  <si>
    <t>HD 75784 c</t>
  </si>
  <si>
    <t>HD 75898 b</t>
  </si>
  <si>
    <t>HD 75898</t>
  </si>
  <si>
    <t>HD 76700 b</t>
  </si>
  <si>
    <t>HD 76700</t>
  </si>
  <si>
    <t>HD 76920 b</t>
  </si>
  <si>
    <t>HD 76920</t>
  </si>
  <si>
    <t>Wittenmyer et al. 2017</t>
  </si>
  <si>
    <t>HD 77065 b</t>
  </si>
  <si>
    <t>HD 77065</t>
  </si>
  <si>
    <t>HD 77338 b</t>
  </si>
  <si>
    <t>HD 77338</t>
  </si>
  <si>
    <t>HD 7924 b</t>
  </si>
  <si>
    <t>HD 7924</t>
  </si>
  <si>
    <t>HD 7924 c</t>
  </si>
  <si>
    <t>HD 7924 d</t>
  </si>
  <si>
    <t>HD 79498 b</t>
  </si>
  <si>
    <t>HD 79498</t>
  </si>
  <si>
    <t>HD 80606 b</t>
  </si>
  <si>
    <t>HD 80606</t>
  </si>
  <si>
    <t>HD 81040 b</t>
  </si>
  <si>
    <t>HD 81040</t>
  </si>
  <si>
    <t>HD 81688 b</t>
  </si>
  <si>
    <t>HD 81688</t>
  </si>
  <si>
    <t>HD 82886 b</t>
  </si>
  <si>
    <t>HD 82886</t>
  </si>
  <si>
    <t>HD 82943 b</t>
  </si>
  <si>
    <t>HD 82943</t>
  </si>
  <si>
    <t>HD 82943 c</t>
  </si>
  <si>
    <t>HD 82943 d</t>
  </si>
  <si>
    <t>HD 83443 b</t>
  </si>
  <si>
    <t>HD 83443</t>
  </si>
  <si>
    <t>HD 8535 b</t>
  </si>
  <si>
    <t>HD 8535</t>
  </si>
  <si>
    <t>HD 85390 b</t>
  </si>
  <si>
    <t>HD 85390</t>
  </si>
  <si>
    <t>HD 85390 c</t>
  </si>
  <si>
    <t>HD 85512 b</t>
  </si>
  <si>
    <t>HD 85512</t>
  </si>
  <si>
    <t>HD 8574 b</t>
  </si>
  <si>
    <t>HD 8574</t>
  </si>
  <si>
    <t>HD 86081 b</t>
  </si>
  <si>
    <t>HD 86081</t>
  </si>
  <si>
    <t>HD 86226 b</t>
  </si>
  <si>
    <t>HD 86226</t>
  </si>
  <si>
    <t>HD 86264 b</t>
  </si>
  <si>
    <t>HD 86264</t>
  </si>
  <si>
    <t>HD 8673 b</t>
  </si>
  <si>
    <t>HD 8673</t>
  </si>
  <si>
    <t>HD 86950</t>
  </si>
  <si>
    <t>HD 86950 b</t>
  </si>
  <si>
    <t>HD 87646 A b</t>
  </si>
  <si>
    <t>HD 87646 A</t>
  </si>
  <si>
    <t>Ma et al. 2016</t>
  </si>
  <si>
    <t>HD 87646 A c</t>
  </si>
  <si>
    <t>HD 87646A b</t>
  </si>
  <si>
    <t>HD 87646A c</t>
  </si>
  <si>
    <t>HD 87883 b</t>
  </si>
  <si>
    <t>HD 87883</t>
  </si>
  <si>
    <t>HD 88133 b</t>
  </si>
  <si>
    <t>HD 88133</t>
  </si>
  <si>
    <t>HD 89307 b</t>
  </si>
  <si>
    <t>HD 89307</t>
  </si>
  <si>
    <t>HD 89707 b</t>
  </si>
  <si>
    <t>HD 89707</t>
  </si>
  <si>
    <t>HD 89744 b</t>
  </si>
  <si>
    <t>HD 89744</t>
  </si>
  <si>
    <t>HD 89744 c</t>
  </si>
  <si>
    <t>HD 90156 b</t>
  </si>
  <si>
    <t>HD 90156</t>
  </si>
  <si>
    <t>HD 9174 b</t>
  </si>
  <si>
    <t>HD 9174</t>
  </si>
  <si>
    <t>HD 92320 b</t>
  </si>
  <si>
    <t>HD 92320</t>
  </si>
  <si>
    <t>HD 92788 b</t>
  </si>
  <si>
    <t>HD 92788</t>
  </si>
  <si>
    <t>HD 92788 c</t>
  </si>
  <si>
    <t>HD 93083 b</t>
  </si>
  <si>
    <t>HD 93083</t>
  </si>
  <si>
    <t>HD 93385 b</t>
  </si>
  <si>
    <t>HD 93385</t>
  </si>
  <si>
    <t>HD 93385 c</t>
  </si>
  <si>
    <t>HD 9446 b</t>
  </si>
  <si>
    <t>HD 9446</t>
  </si>
  <si>
    <t>Hebrard et al. 2010</t>
  </si>
  <si>
    <t>HD 9446 c</t>
  </si>
  <si>
    <t>HD 95089 b</t>
  </si>
  <si>
    <t>HD 95089</t>
  </si>
  <si>
    <t>HD 95127 b</t>
  </si>
  <si>
    <t>HD 95127</t>
  </si>
  <si>
    <t>HD 95872 b</t>
  </si>
  <si>
    <t>HD 95872</t>
  </si>
  <si>
    <t>Endl et al. 2015</t>
  </si>
  <si>
    <t>HD 96063 b</t>
  </si>
  <si>
    <t>HD 96063</t>
  </si>
  <si>
    <t>HD 96127 b</t>
  </si>
  <si>
    <t>HD 96127</t>
  </si>
  <si>
    <t>HD 96167 b</t>
  </si>
  <si>
    <t>HD 96167</t>
  </si>
  <si>
    <t>HD 96700 b</t>
  </si>
  <si>
    <t>HD 96700</t>
  </si>
  <si>
    <t>HD 96700 c</t>
  </si>
  <si>
    <t>HD 97658 b</t>
  </si>
  <si>
    <t>HD 97658</t>
  </si>
  <si>
    <t>HD 98219 b</t>
  </si>
  <si>
    <t>HD 98219</t>
  </si>
  <si>
    <t>HD 98649 b</t>
  </si>
  <si>
    <t>HD 98649</t>
  </si>
  <si>
    <t>HD 99109 b</t>
  </si>
  <si>
    <t>HD 99109</t>
  </si>
  <si>
    <t>HD 99492 b</t>
  </si>
  <si>
    <t>HD 99492</t>
  </si>
  <si>
    <t>HD 99706 b</t>
  </si>
  <si>
    <t>HD 99706</t>
  </si>
  <si>
    <t>HIP 103019 b</t>
  </si>
  <si>
    <t>HIP 103019</t>
  </si>
  <si>
    <t>HIP 105854 b</t>
  </si>
  <si>
    <t>HIP 105854</t>
  </si>
  <si>
    <t>Jones et al. 2014</t>
  </si>
  <si>
    <t>HIP 107773 b</t>
  </si>
  <si>
    <t>HIP 107773</t>
  </si>
  <si>
    <t>HIP 109384 b</t>
  </si>
  <si>
    <t>HIP 109384</t>
  </si>
  <si>
    <t>HIP 109600 b</t>
  </si>
  <si>
    <t>HIP 109600</t>
  </si>
  <si>
    <t>HIP 11915</t>
  </si>
  <si>
    <t>HIP 12961 b</t>
  </si>
  <si>
    <t>HIP 12961</t>
  </si>
  <si>
    <t>HIP 14810 b</t>
  </si>
  <si>
    <t>HIP 14810</t>
  </si>
  <si>
    <t>HIP 14810 c</t>
  </si>
  <si>
    <t>HIP 14810 d</t>
  </si>
  <si>
    <t>HIP 5158 b</t>
  </si>
  <si>
    <t>HIP 5158</t>
  </si>
  <si>
    <t>HIP 5158 c</t>
  </si>
  <si>
    <t>HIP 57050 b</t>
  </si>
  <si>
    <t>HIP 57050</t>
  </si>
  <si>
    <t>HIP 57050 c</t>
  </si>
  <si>
    <t>HIP 57274 b</t>
  </si>
  <si>
    <t>HIP 57274</t>
  </si>
  <si>
    <t>HIP 57274 c</t>
  </si>
  <si>
    <t>HIP 57274 d</t>
  </si>
  <si>
    <t>HIP 63242 b</t>
  </si>
  <si>
    <t>HIP 63242</t>
  </si>
  <si>
    <t>HIP 65407 b</t>
  </si>
  <si>
    <t>HIP 65407</t>
  </si>
  <si>
    <t>HIP 65407 c</t>
  </si>
  <si>
    <t>HIP 65891 b</t>
  </si>
  <si>
    <t>HIP 65891</t>
  </si>
  <si>
    <t>Jones et al. 2015</t>
  </si>
  <si>
    <t>HIP 67537 b</t>
  </si>
  <si>
    <t>HIP 67537</t>
  </si>
  <si>
    <t>Jones et al. 2016</t>
  </si>
  <si>
    <t>HIP 67851 b</t>
  </si>
  <si>
    <t>HIP 67851</t>
  </si>
  <si>
    <t>HIP 67851 c</t>
  </si>
  <si>
    <t>HIP 68468 b</t>
  </si>
  <si>
    <t>HIP 68468</t>
  </si>
  <si>
    <t>Melendez et al. 2016</t>
  </si>
  <si>
    <t>HIP 68468 c</t>
  </si>
  <si>
    <t>HIP 74890 b</t>
  </si>
  <si>
    <t>HIP 74890</t>
  </si>
  <si>
    <t>HIP 75458 b</t>
  </si>
  <si>
    <t>HIP 75458</t>
  </si>
  <si>
    <t>HIP 79431 b</t>
  </si>
  <si>
    <t>HIP 79431</t>
  </si>
  <si>
    <t>HIP 8541 b</t>
  </si>
  <si>
    <t>HIP 8541</t>
  </si>
  <si>
    <t>HIP 91258 b</t>
  </si>
  <si>
    <t>HIP 91258</t>
  </si>
  <si>
    <t>HIP 97233 b</t>
  </si>
  <si>
    <t>HIP 97233</t>
  </si>
  <si>
    <t>HR 810 b</t>
  </si>
  <si>
    <t>HR 810</t>
  </si>
  <si>
    <t>K2-18 c</t>
  </si>
  <si>
    <t>K2-18</t>
  </si>
  <si>
    <t>Montet et al. 2015</t>
  </si>
  <si>
    <t>kappa CrB b</t>
  </si>
  <si>
    <t>kappa CrB</t>
  </si>
  <si>
    <t>Kapteyn's b</t>
  </si>
  <si>
    <t>Kapteyn's</t>
  </si>
  <si>
    <t>Kapteyn's c</t>
  </si>
  <si>
    <t>KELT-4A b</t>
  </si>
  <si>
    <t>KELT-4 A</t>
  </si>
  <si>
    <t>KELT-6 c</t>
  </si>
  <si>
    <t>KELT-6</t>
  </si>
  <si>
    <t>Kepler-19 d</t>
  </si>
  <si>
    <t>Kepler-19</t>
  </si>
  <si>
    <t>Petigura et al. 2017</t>
  </si>
  <si>
    <t>Kepler-25 d</t>
  </si>
  <si>
    <t>Kepler-25</t>
  </si>
  <si>
    <t>Kepler-424 c</t>
  </si>
  <si>
    <t>Kepler-424</t>
  </si>
  <si>
    <t>Kepler-454 c</t>
  </si>
  <si>
    <t>Kepler-454</t>
  </si>
  <si>
    <t>Kepler-48 e</t>
  </si>
  <si>
    <t>Kepler-48</t>
  </si>
  <si>
    <t>~</t>
  </si>
  <si>
    <t>Kepler-68 d</t>
  </si>
  <si>
    <t>Kepler-68</t>
  </si>
  <si>
    <t>Kepler-88 c</t>
  </si>
  <si>
    <t>Kepler-88</t>
  </si>
  <si>
    <t>Kepler-94 c</t>
  </si>
  <si>
    <t>Kepler-94</t>
  </si>
  <si>
    <t>KOI-1299 c</t>
  </si>
  <si>
    <t>Kepler-432</t>
  </si>
  <si>
    <t>Lalande 21185 b</t>
  </si>
  <si>
    <t>Lalande 21185</t>
  </si>
  <si>
    <t>Butler et al. 2017</t>
  </si>
  <si>
    <t>M 67 SAND364 b</t>
  </si>
  <si>
    <t>SAND364</t>
  </si>
  <si>
    <t>M 67 YBP1194 b</t>
  </si>
  <si>
    <t>YBP1194</t>
  </si>
  <si>
    <t>Brucalassi et al. 2014</t>
  </si>
  <si>
    <t>M 67 YBP1514 b</t>
  </si>
  <si>
    <t>YBP1514</t>
  </si>
  <si>
    <t>mu Ara b</t>
  </si>
  <si>
    <t>mu Ara</t>
  </si>
  <si>
    <t>mu Ara c</t>
  </si>
  <si>
    <t>mu Ara d</t>
  </si>
  <si>
    <t>mu Ara e</t>
  </si>
  <si>
    <t>mu Leo b</t>
  </si>
  <si>
    <t>mu Leo</t>
  </si>
  <si>
    <t>NGC 2423 3 b</t>
  </si>
  <si>
    <t>NGC 2423 3</t>
  </si>
  <si>
    <t>NGC 4349 127 b</t>
  </si>
  <si>
    <t>NGC 4349 No 127</t>
  </si>
  <si>
    <t>nu Oph b</t>
  </si>
  <si>
    <t>nu Oph</t>
  </si>
  <si>
    <t>nu Oph c</t>
  </si>
  <si>
    <t>omega Ser b</t>
  </si>
  <si>
    <t>ome Ser</t>
  </si>
  <si>
    <t>omicron CrB b</t>
  </si>
  <si>
    <t>omi  CrB</t>
  </si>
  <si>
    <t>omicron UMa b</t>
  </si>
  <si>
    <t>omi UMa</t>
  </si>
  <si>
    <t>Pr 201 b</t>
  </si>
  <si>
    <t>Pr 0201</t>
  </si>
  <si>
    <t>Pr 211 b</t>
  </si>
  <si>
    <t>Pr 0211</t>
  </si>
  <si>
    <t>Quinn et al. 2012</t>
  </si>
  <si>
    <t>Pr 211 c</t>
  </si>
  <si>
    <t>Proxima Cen b</t>
  </si>
  <si>
    <t>Proxima Centauri</t>
  </si>
  <si>
    <t>Ross 128 b</t>
  </si>
  <si>
    <t>Ross 128</t>
  </si>
  <si>
    <t>Bonfils et al. 2017</t>
  </si>
  <si>
    <t>sig Per b</t>
  </si>
  <si>
    <t>sig Per</t>
  </si>
  <si>
    <t>TAP 26 b</t>
  </si>
  <si>
    <t>TAP 26</t>
  </si>
  <si>
    <t>Yu et al. 2017</t>
  </si>
  <si>
    <t>tau Boo b</t>
  </si>
  <si>
    <t>tau Boo</t>
  </si>
  <si>
    <t>tau Cet g</t>
  </si>
  <si>
    <t>tau Cet</t>
  </si>
  <si>
    <t>tau Cet h</t>
  </si>
  <si>
    <t>tau Gem b</t>
  </si>
  <si>
    <t>tau Gem</t>
  </si>
  <si>
    <t>Hekker et al. 2007</t>
  </si>
  <si>
    <t>TYC 1422-614-1 b</t>
  </si>
  <si>
    <t>TYC+1422-614-1</t>
  </si>
  <si>
    <t>TYC 1422-614-1 c</t>
  </si>
  <si>
    <t>TYC 3318-01333-1 b</t>
  </si>
  <si>
    <t>TYC 3318-01333-1</t>
  </si>
  <si>
    <t>TYC 3667-1280-1 b</t>
  </si>
  <si>
    <t>TYC-3667-1280-1</t>
  </si>
  <si>
    <t>TYC 4282-605-1 b</t>
  </si>
  <si>
    <t>TYC 4282-605-1</t>
  </si>
  <si>
    <t>Gonzalez-Alvarez et al. 2017</t>
  </si>
  <si>
    <t>upsilon And b</t>
  </si>
  <si>
    <t>ups And</t>
  </si>
  <si>
    <t>upsilon And c</t>
  </si>
  <si>
    <t>upsilon And d</t>
  </si>
  <si>
    <t>upsilon And e</t>
  </si>
  <si>
    <t>V830 Tau b</t>
  </si>
  <si>
    <t>V830 Tau</t>
  </si>
  <si>
    <t>Donati et al. 2016</t>
  </si>
  <si>
    <t>WASP-157 b</t>
  </si>
  <si>
    <t>WASP-157</t>
  </si>
  <si>
    <t>Mocnik et al. 2016</t>
  </si>
  <si>
    <t>WASP-41 c</t>
  </si>
  <si>
    <t>WASP-41</t>
  </si>
  <si>
    <t>WASP-47 c</t>
  </si>
  <si>
    <t>WASP-47</t>
  </si>
  <si>
    <t>WASP-53 c</t>
  </si>
  <si>
    <t>WASP-53</t>
  </si>
  <si>
    <t>Triaud et al. 2016</t>
  </si>
  <si>
    <t>WASP-81 b</t>
  </si>
  <si>
    <t>WASP-81</t>
  </si>
  <si>
    <t>WASP-94 B b</t>
  </si>
  <si>
    <t>WASP-94 B</t>
  </si>
  <si>
    <t>xi Aql b</t>
  </si>
  <si>
    <t>ksi Aql</t>
  </si>
  <si>
    <t>XO-2S b</t>
  </si>
  <si>
    <t>XO-2S</t>
  </si>
  <si>
    <t>Damasso et al. 2015</t>
  </si>
  <si>
    <t>XO-2S c</t>
  </si>
  <si>
    <t>YBP401 b</t>
  </si>
  <si>
    <t>YBP401</t>
  </si>
  <si>
    <t>Brucalassi et al. 2016</t>
  </si>
  <si>
    <t>YZ Cet b</t>
  </si>
  <si>
    <t>YZ Cet</t>
  </si>
  <si>
    <t>YZ Cet c</t>
  </si>
  <si>
    <t>YZ Cet d</t>
  </si>
  <si>
    <t>Ms_sweet</t>
  </si>
  <si>
    <t>dMs_sweet</t>
  </si>
  <si>
    <t>Fe/H_sweet</t>
  </si>
  <si>
    <t>dFe/H_sweet</t>
  </si>
  <si>
    <t>Sousa et al. 2018</t>
  </si>
  <si>
    <t>Robertson et al.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</si>
</sst>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  <scheme val="minor"/>
    </font>
    <font>
      <b/>
      <sz val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0" fillId="0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5"/>
  <sheetViews>
    <sheetView zoomScale="150" zoomScaleNormal="150"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O185" sqref="O185"/>
    </sheetView>
  </sheetViews>
  <sheetFormatPr baseColWidth="10" defaultColWidth="8.83203125" defaultRowHeight="14"/>
  <cols>
    <col min="1" max="1" width="19.6640625" style="7" bestFit="1" customWidth="1"/>
    <col min="2" max="2" width="18.1640625" style="7" bestFit="1" customWidth="1"/>
    <col min="3" max="3" width="7" style="7" bestFit="1" customWidth="1"/>
    <col min="5" max="5" width="6" style="7" bestFit="1" customWidth="1"/>
    <col min="7" max="7" width="12" style="7" bestFit="1" customWidth="1"/>
    <col min="8" max="9" width="11" style="7" bestFit="1" customWidth="1"/>
    <col min="11" max="11" width="9" style="7" bestFit="1" customWidth="1"/>
    <col min="13" max="13" width="13" style="7" bestFit="1" customWidth="1"/>
    <col min="15" max="15" width="13" style="7" customWidth="1"/>
    <col min="17" max="17" width="13" style="7" customWidth="1"/>
    <col min="19" max="20" width="13" style="7" customWidth="1"/>
    <col min="21" max="21" width="13" style="7" bestFit="1" customWidth="1"/>
    <col min="22" max="22" width="9" style="7" bestFit="1" customWidth="1"/>
    <col min="23" max="23" width="43.6640625" style="10" bestFit="1" customWidth="1"/>
  </cols>
  <sheetData>
    <row r="1" spans="1:2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6" t="s">
        <v>22</v>
      </c>
    </row>
    <row r="2" spans="1:23">
      <c r="A2" t="s">
        <v>23</v>
      </c>
      <c r="B2" t="s">
        <v>24</v>
      </c>
      <c r="C2">
        <v>-0.34</v>
      </c>
      <c r="D2">
        <v>0.06</v>
      </c>
      <c r="E2">
        <v>2</v>
      </c>
      <c r="F2">
        <v>0.28999999999999998</v>
      </c>
      <c r="G2">
        <v>326.02999999999997</v>
      </c>
      <c r="H2">
        <v>0.32</v>
      </c>
      <c r="I2">
        <v>0.23100000000000001</v>
      </c>
      <c r="J2">
        <v>5.0000000000000001E-3</v>
      </c>
      <c r="K2">
        <v>302.8</v>
      </c>
      <c r="L2">
        <v>2.6</v>
      </c>
      <c r="M2">
        <f>(G2/365)^(2/3)*E2^(1/3)</f>
        <v>1.1685656917030367</v>
      </c>
      <c r="N2">
        <f>SQRT((2/3*(G2/365)^(-1/3)*E2^(1/3)*(H2/365))^2+(1/3*(G2/365)^(2/3)*E2^(-2/3)*F2)^2)</f>
        <v>5.6485850676302178E-2</v>
      </c>
      <c r="O2">
        <f>0.004919*K2*SQRT(1-I2^2)*G2^(1/3)*E2^(2/3)</f>
        <v>15.833031465513702</v>
      </c>
      <c r="P2">
        <f>SQRT(Q2^2+R2^2+S2^2+T2^2)</f>
        <v>1.5366826619684437</v>
      </c>
      <c r="Q2">
        <f>0.004919*SQRT(1-I2^2)*G2^(1/3)*E2^(2/3)*L2</f>
        <v>0.13595073253083098</v>
      </c>
      <c r="R2">
        <f>0.004919*K2*I2/SQRT(1-I2^2)*G2^(1/3)*E2^(2/3)*J2</f>
        <v>1.9317977964850724E-2</v>
      </c>
      <c r="S2">
        <f>0.004919*K2*SQRT(1-I2^2)*1/3*G2^(-2/3)*E2^(2/3)*H2</f>
        <v>5.180065299680384E-3</v>
      </c>
      <c r="T2">
        <f>0.004919*K2*SQRT(1-I2^2)*G2^(1/3)*2/3*E2^(-1/3)*F2</f>
        <v>1.530526374999658</v>
      </c>
      <c r="U2">
        <v>3.1260273972602741</v>
      </c>
      <c r="V2">
        <v>25.5</v>
      </c>
      <c r="W2" s="10" t="s">
        <v>25</v>
      </c>
    </row>
    <row r="3" spans="1:23">
      <c r="A3" t="s">
        <v>26</v>
      </c>
      <c r="B3" t="s">
        <v>27</v>
      </c>
      <c r="C3">
        <v>-0.13</v>
      </c>
      <c r="D3">
        <v>0.04</v>
      </c>
      <c r="E3">
        <v>3.4</v>
      </c>
      <c r="F3">
        <v>0.77</v>
      </c>
      <c r="G3">
        <v>516.22</v>
      </c>
      <c r="H3">
        <v>3.25</v>
      </c>
      <c r="I3">
        <v>0.08</v>
      </c>
      <c r="J3">
        <v>0.03</v>
      </c>
      <c r="K3">
        <v>189.7</v>
      </c>
      <c r="L3">
        <v>7.15</v>
      </c>
      <c r="M3">
        <f t="shared" ref="M3:M65" si="0">(G3/365)^(2/3)*E3^(1/3)</f>
        <v>1.8946148938200913</v>
      </c>
      <c r="N3">
        <f t="shared" ref="N3:N65" si="1">SQRT((2/3*(G3/365)^(-1/3)*E3^(1/3)*(H3/365))^2+(1/3*(G3/365)^(2/3)*E3^(-2/3)*F3)^2)</f>
        <v>0.14324574168628129</v>
      </c>
      <c r="O3">
        <f t="shared" ref="O3:O65" si="2">0.004919*K3*SQRT(1-I3^2)*G3^(1/3)*E3^(2/3)</f>
        <v>16.871259225980634</v>
      </c>
      <c r="P3">
        <f t="shared" ref="P3:P65" si="3">SQRT(Q3^2+R3^2+S3^2+T3^2)</f>
        <v>2.6259580165114524</v>
      </c>
      <c r="Q3">
        <f t="shared" ref="Q3:Q65" si="4">0.004919*SQRT(1-I3^2)*G3^(1/3)*E3^(2/3)*L3</f>
        <v>0.63589617008835819</v>
      </c>
      <c r="R3">
        <f t="shared" ref="R3:R65" si="5">0.004919*K3*I3/SQRT(1-I3^2)*G3^(1/3)*E3^(2/3)*J3</f>
        <v>4.0751833879180265E-2</v>
      </c>
      <c r="S3">
        <f t="shared" ref="S3:S65" si="6">0.004919*K3*SQRT(1-I3^2)*1/3*G3^(-2/3)*E3^(2/3)*H3</f>
        <v>3.5405829868684596E-2</v>
      </c>
      <c r="T3">
        <f t="shared" ref="T3:T65" si="7">0.004919*K3*SQRT(1-I3^2)*G3^(1/3)*2/3*E3^(-1/3)*F3</f>
        <v>2.5472293341186445</v>
      </c>
      <c r="U3">
        <v>3.8356164383561642</v>
      </c>
      <c r="V3">
        <v>28</v>
      </c>
      <c r="W3" s="10" t="s">
        <v>28</v>
      </c>
    </row>
    <row r="4" spans="1:23">
      <c r="A4" t="s">
        <v>29</v>
      </c>
      <c r="B4" t="s">
        <v>30</v>
      </c>
      <c r="C4">
        <v>-0.28999999999999998</v>
      </c>
      <c r="D4">
        <v>0.03</v>
      </c>
      <c r="E4">
        <v>2.38</v>
      </c>
      <c r="F4">
        <v>0.28999999999999998</v>
      </c>
      <c r="G4">
        <v>185.84</v>
      </c>
      <c r="H4">
        <v>0.23</v>
      </c>
      <c r="I4">
        <v>0</v>
      </c>
      <c r="J4">
        <v>0</v>
      </c>
      <c r="K4">
        <v>100</v>
      </c>
      <c r="L4">
        <v>1.3</v>
      </c>
      <c r="M4">
        <f t="shared" si="0"/>
        <v>0.85131419291219679</v>
      </c>
      <c r="N4">
        <f t="shared" si="1"/>
        <v>3.4584320728455777E-2</v>
      </c>
      <c r="O4">
        <f t="shared" si="2"/>
        <v>5.003891215010448</v>
      </c>
      <c r="P4">
        <f t="shared" si="3"/>
        <v>0.41165599506746403</v>
      </c>
      <c r="Q4">
        <f t="shared" si="4"/>
        <v>6.5050585795135826E-2</v>
      </c>
      <c r="R4">
        <f t="shared" si="5"/>
        <v>0</v>
      </c>
      <c r="S4">
        <f t="shared" si="6"/>
        <v>2.0643115573475449E-3</v>
      </c>
      <c r="T4">
        <f t="shared" si="7"/>
        <v>0.40647855808208117</v>
      </c>
      <c r="U4">
        <v>4.0712328767123287</v>
      </c>
      <c r="V4">
        <v>20.3</v>
      </c>
      <c r="W4" s="10" t="s">
        <v>28</v>
      </c>
    </row>
    <row r="5" spans="1:23">
      <c r="A5" t="s">
        <v>31</v>
      </c>
      <c r="B5" t="s">
        <v>32</v>
      </c>
      <c r="C5">
        <v>0.43</v>
      </c>
      <c r="D5">
        <v>0.08</v>
      </c>
      <c r="E5">
        <v>0.95</v>
      </c>
      <c r="F5">
        <v>0.09</v>
      </c>
      <c r="G5">
        <v>1773.4</v>
      </c>
      <c r="H5">
        <v>2.5</v>
      </c>
      <c r="I5">
        <v>0.36899999999999999</v>
      </c>
      <c r="J5">
        <v>5.0000000000000001E-3</v>
      </c>
      <c r="K5">
        <v>90</v>
      </c>
      <c r="L5">
        <v>0.5</v>
      </c>
      <c r="M5">
        <f t="shared" si="0"/>
        <v>2.8200085704528837</v>
      </c>
      <c r="N5">
        <f t="shared" si="1"/>
        <v>8.9092330769005107E-2</v>
      </c>
      <c r="O5">
        <f t="shared" si="2"/>
        <v>4.8130500065115083</v>
      </c>
      <c r="P5">
        <f t="shared" si="3"/>
        <v>0.30533734256737999</v>
      </c>
      <c r="Q5">
        <f t="shared" si="4"/>
        <v>2.6739166702841714E-2</v>
      </c>
      <c r="R5">
        <f t="shared" si="5"/>
        <v>1.0279782762776087E-2</v>
      </c>
      <c r="S5">
        <f t="shared" si="6"/>
        <v>2.2616865937894774E-3</v>
      </c>
      <c r="T5">
        <f t="shared" si="7"/>
        <v>0.30398210567441103</v>
      </c>
      <c r="U5">
        <v>12.6027397260274</v>
      </c>
      <c r="V5">
        <v>5.6</v>
      </c>
      <c r="W5" s="10" t="s">
        <v>33</v>
      </c>
    </row>
    <row r="6" spans="1:23">
      <c r="A6" t="s">
        <v>34</v>
      </c>
      <c r="B6" t="s">
        <v>35</v>
      </c>
      <c r="C6">
        <v>0.08</v>
      </c>
      <c r="D6">
        <v>0.04</v>
      </c>
      <c r="E6">
        <v>1</v>
      </c>
      <c r="F6">
        <v>7.0000000000000007E-2</v>
      </c>
      <c r="G6">
        <v>798.5</v>
      </c>
      <c r="H6">
        <v>1</v>
      </c>
      <c r="I6">
        <v>0.68100000000000005</v>
      </c>
      <c r="J6">
        <v>1.7000000000000001E-2</v>
      </c>
      <c r="K6">
        <v>50.5</v>
      </c>
      <c r="L6">
        <v>1.6</v>
      </c>
      <c r="M6">
        <f t="shared" si="0"/>
        <v>1.6852126248786781</v>
      </c>
      <c r="N6">
        <f t="shared" si="1"/>
        <v>3.9346791736916839E-2</v>
      </c>
      <c r="O6">
        <f t="shared" si="2"/>
        <v>1.6876110968681972</v>
      </c>
      <c r="P6">
        <f t="shared" si="3"/>
        <v>0.10192767396666921</v>
      </c>
      <c r="Q6">
        <f t="shared" si="4"/>
        <v>5.3468866435428031E-2</v>
      </c>
      <c r="R6">
        <f t="shared" si="5"/>
        <v>3.6434264699962388E-2</v>
      </c>
      <c r="S6">
        <f t="shared" si="6"/>
        <v>7.0449221326161489E-4</v>
      </c>
      <c r="T6">
        <f t="shared" si="7"/>
        <v>7.8755184520515886E-2</v>
      </c>
      <c r="U6">
        <v>16</v>
      </c>
      <c r="V6">
        <v>7.3</v>
      </c>
      <c r="W6" s="10" t="s">
        <v>33</v>
      </c>
    </row>
    <row r="7" spans="1:23">
      <c r="A7" t="s">
        <v>36</v>
      </c>
      <c r="B7" t="s">
        <v>37</v>
      </c>
      <c r="C7">
        <v>0</v>
      </c>
      <c r="D7">
        <v>0.03</v>
      </c>
      <c r="E7">
        <v>2.33</v>
      </c>
      <c r="F7">
        <v>0.05</v>
      </c>
      <c r="G7">
        <v>993.3</v>
      </c>
      <c r="H7">
        <v>3.2</v>
      </c>
      <c r="I7">
        <v>0.08</v>
      </c>
      <c r="J7">
        <v>0.01</v>
      </c>
      <c r="K7">
        <v>119.4</v>
      </c>
      <c r="L7">
        <v>1.3</v>
      </c>
      <c r="M7">
        <f t="shared" si="0"/>
        <v>2.5841061779611825</v>
      </c>
      <c r="N7">
        <f t="shared" si="1"/>
        <v>1.9299520839529564E-2</v>
      </c>
      <c r="O7">
        <f t="shared" si="2"/>
        <v>10.266388622085437</v>
      </c>
      <c r="P7">
        <f t="shared" si="3"/>
        <v>0.18508308737741921</v>
      </c>
      <c r="Q7">
        <f t="shared" si="4"/>
        <v>0.11177810057546958</v>
      </c>
      <c r="R7">
        <f t="shared" si="5"/>
        <v>8.2660133833216062E-3</v>
      </c>
      <c r="S7">
        <f t="shared" si="6"/>
        <v>1.102467988545703E-2</v>
      </c>
      <c r="T7">
        <f t="shared" si="7"/>
        <v>0.14687251247618649</v>
      </c>
      <c r="U7">
        <v>5</v>
      </c>
      <c r="V7">
        <v>15.5</v>
      </c>
      <c r="W7" s="10" t="s">
        <v>25</v>
      </c>
    </row>
    <row r="8" spans="1:23">
      <c r="A8" t="s">
        <v>38</v>
      </c>
      <c r="B8" t="s">
        <v>39</v>
      </c>
      <c r="C8">
        <v>-0.77</v>
      </c>
      <c r="D8">
        <v>0.03</v>
      </c>
      <c r="E8">
        <v>0.99</v>
      </c>
      <c r="F8">
        <v>0.16</v>
      </c>
      <c r="G8">
        <v>30.3506</v>
      </c>
      <c r="H8">
        <v>7.7999999999999996E-3</v>
      </c>
      <c r="I8">
        <v>4.2000000000000003E-2</v>
      </c>
      <c r="J8">
        <v>3.85E-2</v>
      </c>
      <c r="K8">
        <v>59.9</v>
      </c>
      <c r="L8">
        <v>3.25</v>
      </c>
      <c r="M8">
        <f t="shared" si="0"/>
        <v>0.18987218256168423</v>
      </c>
      <c r="N8">
        <f t="shared" si="1"/>
        <v>1.022885617733419E-2</v>
      </c>
      <c r="O8">
        <f t="shared" si="2"/>
        <v>0.91214976178949569</v>
      </c>
      <c r="P8">
        <f t="shared" si="3"/>
        <v>0.11004646066080759</v>
      </c>
      <c r="Q8">
        <f t="shared" si="4"/>
        <v>4.949059642430486E-2</v>
      </c>
      <c r="R8">
        <f t="shared" si="5"/>
        <v>1.4775525675427598E-3</v>
      </c>
      <c r="S8">
        <f t="shared" si="6"/>
        <v>7.8139785725906205E-5</v>
      </c>
      <c r="T8">
        <f t="shared" si="7"/>
        <v>9.8278762213009629E-2</v>
      </c>
      <c r="U8">
        <f>664.1086/365</f>
        <v>1.8194756164383563</v>
      </c>
      <c r="V8">
        <v>26.51</v>
      </c>
      <c r="W8" s="10" t="s">
        <v>40</v>
      </c>
    </row>
    <row r="9" spans="1:23">
      <c r="A9" t="s">
        <v>41</v>
      </c>
      <c r="B9" t="s">
        <v>42</v>
      </c>
      <c r="C9">
        <v>-0.01</v>
      </c>
      <c r="D9">
        <v>0.05</v>
      </c>
      <c r="E9">
        <v>1.81</v>
      </c>
      <c r="F9">
        <v>0.08</v>
      </c>
      <c r="G9">
        <v>455.2</v>
      </c>
      <c r="H9">
        <v>3.2</v>
      </c>
      <c r="I9">
        <v>0.184</v>
      </c>
      <c r="J9">
        <v>2.9000000000000001E-2</v>
      </c>
      <c r="K9">
        <v>33.200000000000003</v>
      </c>
      <c r="L9">
        <v>1.6</v>
      </c>
      <c r="M9">
        <f t="shared" si="0"/>
        <v>1.4119926983427677</v>
      </c>
      <c r="N9">
        <f t="shared" si="1"/>
        <v>2.1829988603834321E-2</v>
      </c>
      <c r="O9">
        <f t="shared" si="2"/>
        <v>1.8339562503240419</v>
      </c>
      <c r="P9">
        <f t="shared" si="3"/>
        <v>0.10417741000333745</v>
      </c>
      <c r="Q9">
        <f t="shared" si="4"/>
        <v>8.838343375055624E-2</v>
      </c>
      <c r="R9">
        <f t="shared" si="5"/>
        <v>1.0128915101402161E-2</v>
      </c>
      <c r="S9">
        <f t="shared" si="6"/>
        <v>4.2974956070862156E-3</v>
      </c>
      <c r="T9">
        <f t="shared" si="7"/>
        <v>5.4039226528885209E-2</v>
      </c>
      <c r="U9">
        <v>5.4</v>
      </c>
      <c r="V9">
        <v>4.8</v>
      </c>
      <c r="W9" s="10" t="s">
        <v>25</v>
      </c>
    </row>
    <row r="10" spans="1:23">
      <c r="A10" t="s">
        <v>43</v>
      </c>
      <c r="B10" t="s">
        <v>42</v>
      </c>
      <c r="C10">
        <v>-0.01</v>
      </c>
      <c r="D10">
        <v>0.05</v>
      </c>
      <c r="E10">
        <v>1.81</v>
      </c>
      <c r="F10">
        <v>0.08</v>
      </c>
      <c r="G10">
        <v>910</v>
      </c>
      <c r="H10">
        <v>21</v>
      </c>
      <c r="I10">
        <v>0.41199999999999998</v>
      </c>
      <c r="J10">
        <v>6.4000000000000001E-2</v>
      </c>
      <c r="K10">
        <v>23.5</v>
      </c>
      <c r="L10">
        <v>2.9</v>
      </c>
      <c r="M10">
        <f t="shared" si="0"/>
        <v>2.2407421150898927</v>
      </c>
      <c r="N10">
        <f t="shared" si="1"/>
        <v>4.7730786645467378E-2</v>
      </c>
      <c r="O10">
        <f t="shared" si="2"/>
        <v>1.5159453442990285</v>
      </c>
      <c r="P10">
        <f t="shared" si="3"/>
        <v>0.19860995382957508</v>
      </c>
      <c r="Q10">
        <f t="shared" si="4"/>
        <v>0.18707410631775245</v>
      </c>
      <c r="R10">
        <f t="shared" si="5"/>
        <v>4.8144725046825057E-2</v>
      </c>
      <c r="S10">
        <f t="shared" si="6"/>
        <v>1.166111803306946E-2</v>
      </c>
      <c r="T10">
        <f t="shared" si="7"/>
        <v>4.4668739426859033E-2</v>
      </c>
      <c r="U10">
        <v>5.4</v>
      </c>
      <c r="V10">
        <v>6.8</v>
      </c>
      <c r="W10" s="10" t="s">
        <v>25</v>
      </c>
    </row>
    <row r="11" spans="1:23">
      <c r="A11" t="s">
        <v>44</v>
      </c>
      <c r="B11" t="s">
        <v>45</v>
      </c>
      <c r="C11">
        <v>0.12</v>
      </c>
      <c r="D11">
        <v>0.08</v>
      </c>
      <c r="E11">
        <v>1.22</v>
      </c>
      <c r="F11">
        <v>0.08</v>
      </c>
      <c r="G11">
        <v>335.1</v>
      </c>
      <c r="H11">
        <v>2.5</v>
      </c>
      <c r="I11">
        <v>0.28899999999999998</v>
      </c>
      <c r="J11">
        <v>9.1999999999999998E-2</v>
      </c>
      <c r="K11">
        <v>177</v>
      </c>
      <c r="L11">
        <v>26</v>
      </c>
      <c r="M11">
        <f t="shared" si="0"/>
        <v>1.0093481371136699</v>
      </c>
      <c r="N11">
        <f t="shared" si="1"/>
        <v>2.2626197486892392E-2</v>
      </c>
      <c r="O11">
        <f t="shared" si="2"/>
        <v>6.6101205168764627</v>
      </c>
      <c r="P11">
        <f t="shared" si="3"/>
        <v>1.0311862503158327</v>
      </c>
      <c r="Q11">
        <f t="shared" si="4"/>
        <v>0.97097815502140139</v>
      </c>
      <c r="R11">
        <f t="shared" si="5"/>
        <v>0.19176640632541647</v>
      </c>
      <c r="S11">
        <f t="shared" si="6"/>
        <v>1.6438178943789072E-2</v>
      </c>
      <c r="T11">
        <f t="shared" si="7"/>
        <v>0.28896701713121148</v>
      </c>
      <c r="U11">
        <f>1554.793855/365</f>
        <v>4.2597091917808214</v>
      </c>
      <c r="V11">
        <v>40</v>
      </c>
      <c r="W11" s="10" t="s">
        <v>46</v>
      </c>
    </row>
    <row r="12" spans="1:23">
      <c r="A12" t="s">
        <v>47</v>
      </c>
      <c r="B12" t="s">
        <v>48</v>
      </c>
      <c r="C12">
        <v>-0.19</v>
      </c>
      <c r="D12">
        <v>0.03</v>
      </c>
      <c r="E12">
        <v>2.5099999999999998</v>
      </c>
      <c r="F12">
        <v>0.34</v>
      </c>
      <c r="G12">
        <v>269.29998999999998</v>
      </c>
      <c r="H12">
        <v>1.96</v>
      </c>
      <c r="I12">
        <v>0.432</v>
      </c>
      <c r="J12">
        <v>2.4E-2</v>
      </c>
      <c r="K12">
        <v>215.55</v>
      </c>
      <c r="L12">
        <v>7.1</v>
      </c>
      <c r="M12">
        <f t="shared" si="0"/>
        <v>1.1096522268801803</v>
      </c>
      <c r="N12">
        <f t="shared" si="1"/>
        <v>5.0392276313174611E-2</v>
      </c>
      <c r="O12">
        <f t="shared" si="2"/>
        <v>11.40508308288171</v>
      </c>
      <c r="P12">
        <f t="shared" si="3"/>
        <v>1.1062589074400888</v>
      </c>
      <c r="Q12">
        <f t="shared" si="4"/>
        <v>0.3756719549453032</v>
      </c>
      <c r="R12">
        <f t="shared" si="5"/>
        <v>0.14537913757391119</v>
      </c>
      <c r="S12">
        <f t="shared" si="6"/>
        <v>2.7669221032955549E-2</v>
      </c>
      <c r="T12">
        <f t="shared" si="7"/>
        <v>1.0299411017741784</v>
      </c>
      <c r="U12">
        <v>2.4657534246575339</v>
      </c>
      <c r="V12">
        <v>28.8</v>
      </c>
      <c r="W12" s="10" t="s">
        <v>28</v>
      </c>
    </row>
    <row r="13" spans="1:23">
      <c r="A13" t="s">
        <v>49</v>
      </c>
      <c r="B13" t="s">
        <v>50</v>
      </c>
      <c r="C13">
        <v>-0.41</v>
      </c>
      <c r="D13">
        <v>0.03</v>
      </c>
      <c r="E13">
        <v>2.77</v>
      </c>
      <c r="F13">
        <v>0.42</v>
      </c>
      <c r="G13">
        <v>479.1</v>
      </c>
      <c r="H13">
        <v>6.2</v>
      </c>
      <c r="I13">
        <v>0.38</v>
      </c>
      <c r="J13">
        <v>0.06</v>
      </c>
      <c r="K13">
        <v>110.5</v>
      </c>
      <c r="L13">
        <v>7</v>
      </c>
      <c r="M13">
        <f t="shared" si="0"/>
        <v>1.6836382894668438</v>
      </c>
      <c r="N13">
        <f t="shared" si="1"/>
        <v>8.6324437681521426E-2</v>
      </c>
      <c r="O13">
        <f t="shared" si="2"/>
        <v>7.759547420013539</v>
      </c>
      <c r="P13">
        <f t="shared" si="3"/>
        <v>0.949063483162362</v>
      </c>
      <c r="Q13">
        <f t="shared" si="4"/>
        <v>0.49155504018185303</v>
      </c>
      <c r="R13">
        <f t="shared" si="5"/>
        <v>0.20677615845758376</v>
      </c>
      <c r="S13">
        <f t="shared" si="6"/>
        <v>3.3471922357255927E-2</v>
      </c>
      <c r="T13">
        <f t="shared" si="7"/>
        <v>0.78435858397248759</v>
      </c>
      <c r="U13">
        <v>3.3123287671232871</v>
      </c>
      <c r="V13">
        <v>26</v>
      </c>
      <c r="W13" s="10" t="s">
        <v>28</v>
      </c>
    </row>
    <row r="14" spans="1:23">
      <c r="A14" t="s">
        <v>51</v>
      </c>
      <c r="B14" t="s">
        <v>52</v>
      </c>
      <c r="C14">
        <v>0.06</v>
      </c>
      <c r="D14">
        <v>0.03</v>
      </c>
      <c r="E14">
        <v>1.04</v>
      </c>
      <c r="F14">
        <v>0.08</v>
      </c>
      <c r="G14">
        <v>1078</v>
      </c>
      <c r="H14">
        <v>2</v>
      </c>
      <c r="I14">
        <v>3.2000000000000001E-2</v>
      </c>
      <c r="J14">
        <v>1.4E-2</v>
      </c>
      <c r="K14">
        <v>48.4</v>
      </c>
      <c r="L14">
        <v>0.85</v>
      </c>
      <c r="M14">
        <f t="shared" si="0"/>
        <v>2.085587318210389</v>
      </c>
      <c r="N14">
        <f t="shared" si="1"/>
        <v>5.3538777875299245E-2</v>
      </c>
      <c r="O14">
        <f t="shared" si="2"/>
        <v>2.5045412636642639</v>
      </c>
      <c r="P14">
        <f t="shared" si="3"/>
        <v>0.13577421997043712</v>
      </c>
      <c r="Q14">
        <f t="shared" si="4"/>
        <v>4.3984712275095539E-2</v>
      </c>
      <c r="R14">
        <f t="shared" si="5"/>
        <v>1.1231846271798221E-3</v>
      </c>
      <c r="S14">
        <f t="shared" si="6"/>
        <v>1.5488814246532247E-3</v>
      </c>
      <c r="T14">
        <f t="shared" si="7"/>
        <v>0.12843801352124432</v>
      </c>
      <c r="U14">
        <v>18.904109589041099</v>
      </c>
      <c r="V14">
        <v>6.5</v>
      </c>
      <c r="W14" s="10" t="s">
        <v>33</v>
      </c>
    </row>
    <row r="15" spans="1:23">
      <c r="A15" t="s">
        <v>53</v>
      </c>
      <c r="B15" t="s">
        <v>52</v>
      </c>
      <c r="C15">
        <v>0.06</v>
      </c>
      <c r="D15">
        <v>0.03</v>
      </c>
      <c r="E15">
        <v>1.04</v>
      </c>
      <c r="F15">
        <v>0.08</v>
      </c>
      <c r="G15">
        <v>2391</v>
      </c>
      <c r="H15">
        <v>93.5</v>
      </c>
      <c r="I15">
        <v>9.8000000000000004E-2</v>
      </c>
      <c r="J15">
        <v>7.1499999999999994E-2</v>
      </c>
      <c r="K15">
        <v>8</v>
      </c>
      <c r="L15">
        <v>1</v>
      </c>
      <c r="M15">
        <f t="shared" si="0"/>
        <v>3.5470631531597565</v>
      </c>
      <c r="N15">
        <f t="shared" si="1"/>
        <v>0.12970355742938075</v>
      </c>
      <c r="O15">
        <f t="shared" si="2"/>
        <v>0.537551403312307</v>
      </c>
      <c r="P15">
        <f t="shared" si="3"/>
        <v>7.3065110507734482E-2</v>
      </c>
      <c r="Q15">
        <f t="shared" si="4"/>
        <v>6.7193925414038375E-2</v>
      </c>
      <c r="R15">
        <f t="shared" si="5"/>
        <v>3.8031481175300934E-3</v>
      </c>
      <c r="S15">
        <f t="shared" si="6"/>
        <v>7.0069784204239158E-3</v>
      </c>
      <c r="T15">
        <f t="shared" si="7"/>
        <v>2.7566738631400359E-2</v>
      </c>
      <c r="U15">
        <v>18.904109589041099</v>
      </c>
      <c r="V15">
        <v>6.5</v>
      </c>
      <c r="W15" s="10" t="s">
        <v>33</v>
      </c>
    </row>
    <row r="16" spans="1:23">
      <c r="A16" t="s">
        <v>54</v>
      </c>
      <c r="B16" t="s">
        <v>52</v>
      </c>
      <c r="C16">
        <v>0.06</v>
      </c>
      <c r="D16">
        <v>0.03</v>
      </c>
      <c r="E16">
        <v>1.04</v>
      </c>
      <c r="F16">
        <v>0.08</v>
      </c>
      <c r="G16">
        <v>4.230785</v>
      </c>
      <c r="H16">
        <v>3.6000000000000001E-5</v>
      </c>
      <c r="I16">
        <v>1.2999999999999999E-2</v>
      </c>
      <c r="J16">
        <v>1.2E-2</v>
      </c>
      <c r="K16">
        <v>55.94</v>
      </c>
      <c r="L16">
        <v>0.69</v>
      </c>
      <c r="M16">
        <f t="shared" si="0"/>
        <v>5.1891533767728003E-2</v>
      </c>
      <c r="N16">
        <f t="shared" si="1"/>
        <v>1.3305521804525076E-3</v>
      </c>
      <c r="O16">
        <f t="shared" si="2"/>
        <v>0.4567989831119158</v>
      </c>
      <c r="P16">
        <f t="shared" si="3"/>
        <v>2.4093782514268143E-2</v>
      </c>
      <c r="Q16">
        <f t="shared" si="4"/>
        <v>5.6344529557958885E-3</v>
      </c>
      <c r="R16">
        <f t="shared" si="5"/>
        <v>7.1272686449468819E-5</v>
      </c>
      <c r="S16">
        <f t="shared" si="6"/>
        <v>1.2956431956109774E-6</v>
      </c>
      <c r="T16">
        <f t="shared" si="7"/>
        <v>2.3425588877534143E-2</v>
      </c>
      <c r="U16">
        <v>18.904109589041099</v>
      </c>
      <c r="V16">
        <v>6.5</v>
      </c>
      <c r="W16" s="10" t="s">
        <v>33</v>
      </c>
    </row>
    <row r="17" spans="1:23">
      <c r="A17" t="s">
        <v>55</v>
      </c>
      <c r="B17" t="s">
        <v>56</v>
      </c>
      <c r="C17">
        <v>0.2</v>
      </c>
      <c r="D17">
        <v>0.05</v>
      </c>
      <c r="E17">
        <v>1.04</v>
      </c>
      <c r="F17">
        <v>0.08</v>
      </c>
      <c r="G17">
        <v>14.651</v>
      </c>
      <c r="H17">
        <v>1E-4</v>
      </c>
      <c r="I17">
        <v>4.0000000000000001E-3</v>
      </c>
      <c r="J17">
        <v>3.0000000000000001E-3</v>
      </c>
      <c r="K17">
        <v>71.11</v>
      </c>
      <c r="L17">
        <v>0.24</v>
      </c>
      <c r="M17">
        <f t="shared" si="0"/>
        <v>0.11877564086230194</v>
      </c>
      <c r="N17">
        <f t="shared" si="1"/>
        <v>3.0455293008357569E-3</v>
      </c>
      <c r="O17">
        <f t="shared" si="2"/>
        <v>0.87858140876724788</v>
      </c>
      <c r="P17">
        <f t="shared" si="3"/>
        <v>4.5152929766411526E-2</v>
      </c>
      <c r="Q17">
        <f t="shared" si="4"/>
        <v>2.9652585867548796E-3</v>
      </c>
      <c r="R17">
        <f t="shared" si="5"/>
        <v>1.0543145595536504E-5</v>
      </c>
      <c r="S17">
        <f t="shared" si="6"/>
        <v>1.9989111295412101E-6</v>
      </c>
      <c r="T17">
        <f t="shared" si="7"/>
        <v>4.5055456859858865E-2</v>
      </c>
      <c r="U17">
        <f>115/365</f>
        <v>0.31506849315068491</v>
      </c>
      <c r="V17">
        <v>7</v>
      </c>
      <c r="W17" s="10" t="s">
        <v>33</v>
      </c>
    </row>
    <row r="18" spans="1:23">
      <c r="A18" t="s">
        <v>57</v>
      </c>
      <c r="B18" t="s">
        <v>58</v>
      </c>
      <c r="C18">
        <v>0.33</v>
      </c>
      <c r="D18">
        <v>7.0000000000000007E-2</v>
      </c>
      <c r="E18">
        <v>0.93</v>
      </c>
      <c r="F18">
        <v>0.09</v>
      </c>
      <c r="G18">
        <v>44.38</v>
      </c>
      <c r="H18">
        <v>7.0000000000000001E-3</v>
      </c>
      <c r="I18">
        <v>4.0000000000000001E-3</v>
      </c>
      <c r="J18">
        <v>3.0000000000000001E-3</v>
      </c>
      <c r="K18">
        <v>10.119999999999999</v>
      </c>
      <c r="L18">
        <v>0.23</v>
      </c>
      <c r="M18">
        <f t="shared" si="0"/>
        <v>0.23956531427964767</v>
      </c>
      <c r="N18">
        <f t="shared" si="1"/>
        <v>7.7279544214491781E-3</v>
      </c>
      <c r="O18">
        <f t="shared" si="2"/>
        <v>0.16792096666914544</v>
      </c>
      <c r="P18">
        <f t="shared" si="3"/>
        <v>1.1486165724229587E-2</v>
      </c>
      <c r="Q18">
        <f t="shared" si="4"/>
        <v>3.8163856061169425E-3</v>
      </c>
      <c r="R18">
        <f t="shared" si="5"/>
        <v>2.0150838413712081E-6</v>
      </c>
      <c r="S18">
        <f t="shared" si="6"/>
        <v>8.8286522959592827E-6</v>
      </c>
      <c r="T18">
        <f t="shared" si="7"/>
        <v>1.083361075284809E-2</v>
      </c>
      <c r="U18">
        <v>13.15068493150685</v>
      </c>
      <c r="V18">
        <v>7.55</v>
      </c>
      <c r="W18" s="10" t="s">
        <v>33</v>
      </c>
    </row>
    <row r="19" spans="1:23">
      <c r="A19" t="s">
        <v>59</v>
      </c>
      <c r="B19" t="s">
        <v>58</v>
      </c>
      <c r="C19">
        <v>0.33</v>
      </c>
      <c r="D19">
        <v>7.0000000000000007E-2</v>
      </c>
      <c r="E19">
        <v>0.93</v>
      </c>
      <c r="F19">
        <v>0.09</v>
      </c>
      <c r="G19">
        <v>4909</v>
      </c>
      <c r="H19">
        <v>30</v>
      </c>
      <c r="I19">
        <v>7.0000000000000007E-2</v>
      </c>
      <c r="J19">
        <v>0.02</v>
      </c>
      <c r="K19">
        <v>45.2</v>
      </c>
      <c r="L19">
        <v>0.4</v>
      </c>
      <c r="M19">
        <f t="shared" si="0"/>
        <v>5.5202798476321489</v>
      </c>
      <c r="N19">
        <f t="shared" si="1"/>
        <v>0.17948818073455869</v>
      </c>
      <c r="O19">
        <f t="shared" si="2"/>
        <v>3.5914370909468096</v>
      </c>
      <c r="P19">
        <f t="shared" si="3"/>
        <v>0.23404419242520347</v>
      </c>
      <c r="Q19">
        <f t="shared" si="4"/>
        <v>3.1782629123423098E-2</v>
      </c>
      <c r="R19">
        <f t="shared" si="5"/>
        <v>5.0527705027892016E-3</v>
      </c>
      <c r="S19">
        <f t="shared" si="6"/>
        <v>7.3160258524074331E-3</v>
      </c>
      <c r="T19">
        <f t="shared" si="7"/>
        <v>0.2317056187707619</v>
      </c>
      <c r="U19">
        <v>13.15068493150685</v>
      </c>
      <c r="V19">
        <v>7.55</v>
      </c>
      <c r="W19" s="10" t="s">
        <v>33</v>
      </c>
    </row>
    <row r="20" spans="1:23">
      <c r="A20" t="s">
        <v>60</v>
      </c>
      <c r="B20" t="s">
        <v>58</v>
      </c>
      <c r="C20">
        <v>0.33</v>
      </c>
      <c r="D20">
        <v>7.0000000000000007E-2</v>
      </c>
      <c r="E20">
        <v>0.93</v>
      </c>
      <c r="F20">
        <v>0.09</v>
      </c>
      <c r="G20">
        <v>0.73654600000000003</v>
      </c>
      <c r="H20">
        <v>3.0000000000000001E-6</v>
      </c>
      <c r="I20">
        <v>0.02</v>
      </c>
      <c r="J20">
        <v>8.0000000000000002E-3</v>
      </c>
      <c r="K20">
        <v>6.3</v>
      </c>
      <c r="L20">
        <v>0.21</v>
      </c>
      <c r="M20">
        <f t="shared" si="0"/>
        <v>1.5587112026797131E-2</v>
      </c>
      <c r="N20">
        <f t="shared" si="1"/>
        <v>5.0281006716193662E-4</v>
      </c>
      <c r="O20">
        <f t="shared" si="2"/>
        <v>2.6659525778078945E-2</v>
      </c>
      <c r="P20">
        <f t="shared" si="3"/>
        <v>1.9359786451599238E-3</v>
      </c>
      <c r="Q20">
        <f t="shared" si="4"/>
        <v>8.8865085926929824E-4</v>
      </c>
      <c r="R20">
        <f t="shared" si="5"/>
        <v>4.2672310168993917E-6</v>
      </c>
      <c r="S20">
        <f t="shared" si="6"/>
        <v>3.6195330336569534E-8</v>
      </c>
      <c r="T20">
        <f t="shared" si="7"/>
        <v>1.7199694050373509E-3</v>
      </c>
      <c r="U20">
        <v>13.15068493150685</v>
      </c>
      <c r="V20">
        <v>7.55</v>
      </c>
      <c r="W20" s="10" t="s">
        <v>33</v>
      </c>
    </row>
    <row r="21" spans="1:23">
      <c r="A21" t="s">
        <v>61</v>
      </c>
      <c r="B21" t="s">
        <v>58</v>
      </c>
      <c r="C21">
        <v>0.33</v>
      </c>
      <c r="D21">
        <v>7.0000000000000007E-2</v>
      </c>
      <c r="E21">
        <v>0.93</v>
      </c>
      <c r="F21">
        <v>0.09</v>
      </c>
      <c r="G21">
        <v>261.2</v>
      </c>
      <c r="H21">
        <v>0.4</v>
      </c>
      <c r="I21">
        <v>0.32</v>
      </c>
      <c r="J21">
        <v>0.05</v>
      </c>
      <c r="K21">
        <v>6.2</v>
      </c>
      <c r="L21">
        <v>0.3</v>
      </c>
      <c r="M21">
        <f t="shared" si="0"/>
        <v>0.78093434206780821</v>
      </c>
      <c r="N21">
        <f t="shared" si="1"/>
        <v>2.5204043686445476E-2</v>
      </c>
      <c r="O21">
        <f t="shared" si="2"/>
        <v>0.17597715432976857</v>
      </c>
      <c r="P21">
        <f t="shared" si="3"/>
        <v>1.4534524477431294E-2</v>
      </c>
      <c r="Q21">
        <f t="shared" si="4"/>
        <v>8.5150235966017038E-3</v>
      </c>
      <c r="R21">
        <f t="shared" si="5"/>
        <v>3.136847670762364E-3</v>
      </c>
      <c r="S21">
        <f t="shared" si="6"/>
        <v>8.9830094093807357E-5</v>
      </c>
      <c r="T21">
        <f t="shared" si="7"/>
        <v>1.135336479546894E-2</v>
      </c>
      <c r="U21">
        <v>13.15068493150685</v>
      </c>
      <c r="V21">
        <v>7.55</v>
      </c>
      <c r="W21" s="10" t="s">
        <v>33</v>
      </c>
    </row>
    <row r="22" spans="1:23">
      <c r="A22" t="s">
        <v>62</v>
      </c>
      <c r="B22" t="s">
        <v>63</v>
      </c>
      <c r="C22">
        <v>-0.1</v>
      </c>
      <c r="D22">
        <v>0.02</v>
      </c>
      <c r="E22">
        <v>1.6</v>
      </c>
      <c r="F22">
        <v>0.19</v>
      </c>
      <c r="G22">
        <v>874.774</v>
      </c>
      <c r="H22">
        <v>12</v>
      </c>
      <c r="I22">
        <v>5.8999999999999997E-2</v>
      </c>
      <c r="J22">
        <v>3.3000000000000002E-2</v>
      </c>
      <c r="K22">
        <v>31.52</v>
      </c>
      <c r="L22">
        <v>1.2</v>
      </c>
      <c r="M22">
        <f t="shared" si="0"/>
        <v>2.0946364767807593</v>
      </c>
      <c r="N22">
        <f t="shared" si="1"/>
        <v>8.5096790094406766E-2</v>
      </c>
      <c r="O22">
        <f t="shared" si="2"/>
        <v>2.0249661465987892</v>
      </c>
      <c r="P22">
        <f t="shared" si="3"/>
        <v>0.17816817746169691</v>
      </c>
      <c r="Q22">
        <f t="shared" si="4"/>
        <v>7.709261979437014E-2</v>
      </c>
      <c r="R22">
        <f t="shared" si="5"/>
        <v>3.956381250561046E-3</v>
      </c>
      <c r="S22">
        <f t="shared" si="6"/>
        <v>9.2593796642277421E-3</v>
      </c>
      <c r="T22">
        <f t="shared" si="7"/>
        <v>0.16030981993907081</v>
      </c>
      <c r="U22">
        <v>1.3452054794520549</v>
      </c>
      <c r="V22">
        <v>9.3000000000000007</v>
      </c>
      <c r="W22" s="10" t="s">
        <v>28</v>
      </c>
    </row>
    <row r="23" spans="1:23">
      <c r="A23" t="s">
        <v>64</v>
      </c>
      <c r="B23" t="s">
        <v>65</v>
      </c>
      <c r="C23">
        <v>0.01</v>
      </c>
      <c r="D23">
        <v>0.05</v>
      </c>
      <c r="E23">
        <v>0.94</v>
      </c>
      <c r="F23">
        <v>0.08</v>
      </c>
      <c r="G23">
        <v>4.2149999999999999</v>
      </c>
      <c r="H23">
        <v>5.9999999999999995E-4</v>
      </c>
      <c r="I23">
        <v>0.12</v>
      </c>
      <c r="J23">
        <v>0.11</v>
      </c>
      <c r="K23">
        <v>2.12</v>
      </c>
      <c r="L23">
        <v>0.23</v>
      </c>
      <c r="M23">
        <f t="shared" si="0"/>
        <v>5.0047120400824215E-2</v>
      </c>
      <c r="N23">
        <f t="shared" si="1"/>
        <v>1.4197844091361441E-3</v>
      </c>
      <c r="O23">
        <f t="shared" si="2"/>
        <v>1.6047749121148171E-2</v>
      </c>
      <c r="P23">
        <f t="shared" si="3"/>
        <v>1.9764630733082517E-3</v>
      </c>
      <c r="Q23">
        <f t="shared" si="4"/>
        <v>1.7410293857849433E-3</v>
      </c>
      <c r="R23">
        <f t="shared" si="5"/>
        <v>2.1492521144394873E-4</v>
      </c>
      <c r="S23">
        <f t="shared" si="6"/>
        <v>7.614590330319418E-7</v>
      </c>
      <c r="T23">
        <f t="shared" si="7"/>
        <v>9.1051058843393874E-4</v>
      </c>
      <c r="U23">
        <v>4.6575342465753424</v>
      </c>
      <c r="V23">
        <v>2.17</v>
      </c>
      <c r="W23" s="10" t="s">
        <v>66</v>
      </c>
    </row>
    <row r="24" spans="1:23">
      <c r="A24" t="s">
        <v>67</v>
      </c>
      <c r="B24" t="s">
        <v>65</v>
      </c>
      <c r="C24">
        <v>0.01</v>
      </c>
      <c r="D24">
        <v>0.05</v>
      </c>
      <c r="E24">
        <v>0.94</v>
      </c>
      <c r="F24">
        <v>0.08</v>
      </c>
      <c r="G24">
        <v>38.021000000000001</v>
      </c>
      <c r="H24">
        <v>3.4000000000000002E-2</v>
      </c>
      <c r="I24">
        <v>0.14000000000000001</v>
      </c>
      <c r="J24">
        <v>0.06</v>
      </c>
      <c r="K24">
        <v>2.12</v>
      </c>
      <c r="L24">
        <v>0.23</v>
      </c>
      <c r="M24">
        <f t="shared" si="0"/>
        <v>0.21686846140995605</v>
      </c>
      <c r="N24">
        <f t="shared" si="1"/>
        <v>6.1536551092667849E-3</v>
      </c>
      <c r="O24">
        <f t="shared" si="2"/>
        <v>3.3317628564800077E-2</v>
      </c>
      <c r="P24">
        <f t="shared" si="3"/>
        <v>4.0891000111793353E-3</v>
      </c>
      <c r="Q24">
        <f t="shared" si="4"/>
        <v>3.6146483820301972E-3</v>
      </c>
      <c r="R24">
        <f t="shared" si="5"/>
        <v>2.8546315783794439E-4</v>
      </c>
      <c r="S24">
        <f t="shared" si="6"/>
        <v>9.9313482128578352E-6</v>
      </c>
      <c r="T24">
        <f t="shared" si="7"/>
        <v>1.8903619043858198E-3</v>
      </c>
      <c r="U24">
        <v>4.6575342465753424</v>
      </c>
      <c r="V24">
        <v>2.17</v>
      </c>
      <c r="W24" s="10" t="s">
        <v>66</v>
      </c>
    </row>
    <row r="25" spans="1:23">
      <c r="A25" t="s">
        <v>68</v>
      </c>
      <c r="B25" t="s">
        <v>65</v>
      </c>
      <c r="C25">
        <v>0.01</v>
      </c>
      <c r="D25">
        <v>0.05</v>
      </c>
      <c r="E25">
        <v>0.94</v>
      </c>
      <c r="F25">
        <v>0.08</v>
      </c>
      <c r="G25">
        <v>123.01</v>
      </c>
      <c r="H25">
        <v>0.55000000000000004</v>
      </c>
      <c r="I25">
        <v>0.35</v>
      </c>
      <c r="J25">
        <v>0.09</v>
      </c>
      <c r="K25">
        <v>3.25</v>
      </c>
      <c r="L25">
        <v>0.39</v>
      </c>
      <c r="M25">
        <f t="shared" si="0"/>
        <v>0.47439596584197663</v>
      </c>
      <c r="N25">
        <f t="shared" si="1"/>
        <v>1.3532127965996817E-2</v>
      </c>
      <c r="O25">
        <f t="shared" si="2"/>
        <v>7.1468684457867304E-2</v>
      </c>
      <c r="P25">
        <f t="shared" si="3"/>
        <v>9.8279189347802078E-3</v>
      </c>
      <c r="Q25">
        <f t="shared" si="4"/>
        <v>8.5762421349440746E-3</v>
      </c>
      <c r="R25">
        <f t="shared" si="5"/>
        <v>2.5655425190003645E-3</v>
      </c>
      <c r="S25">
        <f t="shared" si="6"/>
        <v>1.0651647955945863E-4</v>
      </c>
      <c r="T25">
        <f t="shared" si="7"/>
        <v>4.0549608203045272E-3</v>
      </c>
      <c r="U25">
        <v>4.6575342465753424</v>
      </c>
      <c r="V25">
        <v>2.17</v>
      </c>
      <c r="W25" s="10" t="s">
        <v>66</v>
      </c>
    </row>
    <row r="26" spans="1:23">
      <c r="A26" t="s">
        <v>69</v>
      </c>
      <c r="B26" t="s">
        <v>70</v>
      </c>
      <c r="C26">
        <v>0.21</v>
      </c>
      <c r="D26">
        <v>0.05</v>
      </c>
      <c r="E26">
        <v>1.34</v>
      </c>
      <c r="F26">
        <v>0.13</v>
      </c>
      <c r="G26">
        <v>763</v>
      </c>
      <c r="H26">
        <v>17</v>
      </c>
      <c r="I26">
        <v>0.14000000000000001</v>
      </c>
      <c r="J26">
        <v>0.06</v>
      </c>
      <c r="K26">
        <v>44.9</v>
      </c>
      <c r="L26">
        <v>4</v>
      </c>
      <c r="M26">
        <f t="shared" si="0"/>
        <v>1.8024202103999114</v>
      </c>
      <c r="N26">
        <f t="shared" si="1"/>
        <v>6.4141777865989444E-2</v>
      </c>
      <c r="O26">
        <f t="shared" si="2"/>
        <v>2.4288621086898661</v>
      </c>
      <c r="P26">
        <f t="shared" si="3"/>
        <v>0.26880493056103061</v>
      </c>
      <c r="Q26">
        <f t="shared" si="4"/>
        <v>0.21637969787882996</v>
      </c>
      <c r="R26">
        <f t="shared" si="5"/>
        <v>2.0810324064662253E-2</v>
      </c>
      <c r="S26">
        <f t="shared" si="6"/>
        <v>1.803873125719866E-2</v>
      </c>
      <c r="T26">
        <f t="shared" si="7"/>
        <v>0.15709058414412069</v>
      </c>
      <c r="U26">
        <v>2.5</v>
      </c>
      <c r="V26">
        <v>21</v>
      </c>
      <c r="W26" s="10" t="s">
        <v>25</v>
      </c>
    </row>
    <row r="27" spans="1:23">
      <c r="A27" t="s">
        <v>71</v>
      </c>
      <c r="B27" t="s">
        <v>72</v>
      </c>
      <c r="C27">
        <v>-0.06</v>
      </c>
      <c r="D27">
        <v>0.05</v>
      </c>
      <c r="E27">
        <v>1.03</v>
      </c>
      <c r="F27">
        <v>0.08</v>
      </c>
      <c r="G27">
        <v>116.6884</v>
      </c>
      <c r="H27">
        <v>4.4000000000000003E-3</v>
      </c>
      <c r="I27">
        <v>0.4007</v>
      </c>
      <c r="J27">
        <v>3.5000000000000001E-3</v>
      </c>
      <c r="K27">
        <v>316.3</v>
      </c>
      <c r="L27">
        <v>1.7</v>
      </c>
      <c r="M27">
        <f t="shared" si="0"/>
        <v>0.47217423848282669</v>
      </c>
      <c r="N27">
        <f t="shared" si="1"/>
        <v>1.2224581516063664E-2</v>
      </c>
      <c r="O27">
        <f t="shared" si="2"/>
        <v>7.1045748771380293</v>
      </c>
      <c r="P27">
        <f t="shared" si="3"/>
        <v>0.37004128213773291</v>
      </c>
      <c r="Q27">
        <f t="shared" si="4"/>
        <v>3.8184563045003637E-2</v>
      </c>
      <c r="R27">
        <f t="shared" si="5"/>
        <v>1.1869599795752084E-2</v>
      </c>
      <c r="S27">
        <f t="shared" si="6"/>
        <v>8.9298020652745056E-5</v>
      </c>
      <c r="T27">
        <f t="shared" si="7"/>
        <v>0.36787442729517311</v>
      </c>
      <c r="U27">
        <f>7821.71983/365</f>
        <v>21.429369397260274</v>
      </c>
      <c r="V27">
        <v>6.08</v>
      </c>
      <c r="W27" s="10" t="s">
        <v>33</v>
      </c>
    </row>
    <row r="28" spans="1:23">
      <c r="A28" t="s">
        <v>73</v>
      </c>
      <c r="B28" t="s">
        <v>74</v>
      </c>
      <c r="C28">
        <v>0.02</v>
      </c>
      <c r="D28">
        <v>0.04</v>
      </c>
      <c r="E28">
        <v>2.15</v>
      </c>
      <c r="F28">
        <v>0.18</v>
      </c>
      <c r="G28">
        <v>691.9</v>
      </c>
      <c r="H28">
        <v>3.6</v>
      </c>
      <c r="I28">
        <v>0.11700000000000001</v>
      </c>
      <c r="J28">
        <v>4.8000000000000001E-2</v>
      </c>
      <c r="K28">
        <v>38.299999999999997</v>
      </c>
      <c r="L28">
        <v>2</v>
      </c>
      <c r="M28">
        <f t="shared" si="0"/>
        <v>1.9768776771853025</v>
      </c>
      <c r="N28">
        <f t="shared" si="1"/>
        <v>5.5593206128950738E-2</v>
      </c>
      <c r="O28">
        <f t="shared" si="2"/>
        <v>2.7566985957574102</v>
      </c>
      <c r="P28">
        <f t="shared" si="3"/>
        <v>0.21134160869985658</v>
      </c>
      <c r="Q28">
        <f t="shared" si="4"/>
        <v>0.14395292928237127</v>
      </c>
      <c r="R28">
        <f t="shared" si="5"/>
        <v>1.5696488545472589E-2</v>
      </c>
      <c r="S28">
        <f t="shared" si="6"/>
        <v>4.781093098582009E-3</v>
      </c>
      <c r="T28">
        <f t="shared" si="7"/>
        <v>0.15386224720506472</v>
      </c>
      <c r="U28">
        <v>9.8630136986301373</v>
      </c>
      <c r="V28">
        <v>10.8</v>
      </c>
      <c r="W28" s="10" t="s">
        <v>25</v>
      </c>
    </row>
    <row r="29" spans="1:23">
      <c r="A29" t="s">
        <v>75</v>
      </c>
      <c r="B29" t="s">
        <v>76</v>
      </c>
      <c r="C29">
        <v>-0.03</v>
      </c>
      <c r="D29">
        <v>0.02</v>
      </c>
      <c r="E29">
        <v>2.39</v>
      </c>
      <c r="F29">
        <v>0.17</v>
      </c>
      <c r="G29">
        <v>93.4</v>
      </c>
      <c r="H29">
        <v>4.5</v>
      </c>
      <c r="I29">
        <v>0.06</v>
      </c>
      <c r="J29">
        <v>0.09</v>
      </c>
      <c r="K29">
        <v>46.1</v>
      </c>
      <c r="L29">
        <v>4</v>
      </c>
      <c r="M29">
        <f t="shared" si="0"/>
        <v>0.53889229582859499</v>
      </c>
      <c r="N29">
        <f t="shared" si="1"/>
        <v>2.1514213588158144E-2</v>
      </c>
      <c r="O29">
        <f t="shared" si="2"/>
        <v>1.8358710216361398</v>
      </c>
      <c r="P29">
        <f t="shared" si="3"/>
        <v>0.18417912432772829</v>
      </c>
      <c r="Q29">
        <f t="shared" si="4"/>
        <v>0.15929466565172584</v>
      </c>
      <c r="R29">
        <f t="shared" si="5"/>
        <v>9.9495217952982277E-3</v>
      </c>
      <c r="S29">
        <f t="shared" si="6"/>
        <v>2.9484009983449796E-2</v>
      </c>
      <c r="T29">
        <f t="shared" si="7"/>
        <v>8.7056645377445979E-2</v>
      </c>
      <c r="U29">
        <v>5.1726027397260266</v>
      </c>
      <c r="V29">
        <v>17.2</v>
      </c>
      <c r="W29" s="10" t="s">
        <v>77</v>
      </c>
    </row>
    <row r="30" spans="1:23">
      <c r="A30" t="s">
        <v>78</v>
      </c>
      <c r="B30" t="s">
        <v>79</v>
      </c>
      <c r="C30">
        <v>-7.0000000000000007E-2</v>
      </c>
      <c r="D30">
        <v>0.04</v>
      </c>
      <c r="E30">
        <v>1.74</v>
      </c>
      <c r="F30">
        <v>0.22</v>
      </c>
      <c r="G30">
        <v>952.7</v>
      </c>
      <c r="H30">
        <v>8.8000000000000007</v>
      </c>
      <c r="I30">
        <v>0.20599999999999999</v>
      </c>
      <c r="J30">
        <v>2.9000000000000001E-2</v>
      </c>
      <c r="K30">
        <v>62.8</v>
      </c>
      <c r="L30">
        <v>1.5</v>
      </c>
      <c r="M30">
        <f t="shared" si="0"/>
        <v>2.2801247913017622</v>
      </c>
      <c r="N30">
        <f t="shared" si="1"/>
        <v>9.7117559272154555E-2</v>
      </c>
      <c r="O30">
        <f t="shared" si="2"/>
        <v>4.3030057392976993</v>
      </c>
      <c r="P30">
        <f t="shared" si="3"/>
        <v>0.37817316217831037</v>
      </c>
      <c r="Q30">
        <f t="shared" si="4"/>
        <v>0.10277879950551834</v>
      </c>
      <c r="R30">
        <f t="shared" si="5"/>
        <v>2.6845366248694037E-2</v>
      </c>
      <c r="S30">
        <f t="shared" si="6"/>
        <v>1.3248819322563873E-2</v>
      </c>
      <c r="T30">
        <f t="shared" si="7"/>
        <v>0.36270546461513181</v>
      </c>
      <c r="U30">
        <v>4.493150684931507</v>
      </c>
      <c r="V30">
        <v>9.1999999999999993</v>
      </c>
      <c r="W30" s="10" t="s">
        <v>25</v>
      </c>
    </row>
    <row r="31" spans="1:23">
      <c r="A31" t="s">
        <v>80</v>
      </c>
      <c r="B31" t="s">
        <v>81</v>
      </c>
      <c r="C31">
        <v>0</v>
      </c>
      <c r="D31">
        <v>0.05</v>
      </c>
      <c r="E31">
        <v>1.32</v>
      </c>
      <c r="F31">
        <v>0.23</v>
      </c>
      <c r="G31">
        <v>181.4</v>
      </c>
      <c r="H31">
        <v>0.1</v>
      </c>
      <c r="I31">
        <v>2.7E-2</v>
      </c>
      <c r="J31">
        <v>2.5999999999999999E-2</v>
      </c>
      <c r="K31">
        <v>91.5</v>
      </c>
      <c r="L31">
        <v>0.09</v>
      </c>
      <c r="M31">
        <f t="shared" si="0"/>
        <v>0.68826273496211055</v>
      </c>
      <c r="N31">
        <f t="shared" si="1"/>
        <v>3.9975656076792314E-2</v>
      </c>
      <c r="O31">
        <f t="shared" si="2"/>
        <v>3.0647938931139502</v>
      </c>
      <c r="P31">
        <f t="shared" si="3"/>
        <v>0.35603113021347621</v>
      </c>
      <c r="Q31">
        <f t="shared" si="4"/>
        <v>3.0145513702760167E-3</v>
      </c>
      <c r="R31">
        <f t="shared" si="5"/>
        <v>2.1530548899807884E-3</v>
      </c>
      <c r="S31">
        <f t="shared" si="6"/>
        <v>5.6317418102057142E-4</v>
      </c>
      <c r="T31">
        <f t="shared" si="7"/>
        <v>0.35601141182636797</v>
      </c>
      <c r="U31">
        <v>11.506849315068489</v>
      </c>
      <c r="V31">
        <v>18.899999999999999</v>
      </c>
      <c r="W31" s="10" t="s">
        <v>25</v>
      </c>
    </row>
    <row r="32" spans="1:23">
      <c r="A32" t="s">
        <v>82</v>
      </c>
      <c r="B32" t="s">
        <v>83</v>
      </c>
      <c r="C32">
        <v>-0.27</v>
      </c>
      <c r="D32">
        <v>0.05</v>
      </c>
      <c r="E32">
        <v>1.1299999999999999</v>
      </c>
      <c r="F32">
        <v>0.11</v>
      </c>
      <c r="G32">
        <v>629.96</v>
      </c>
      <c r="H32">
        <v>0.9</v>
      </c>
      <c r="I32">
        <v>0.1</v>
      </c>
      <c r="J32">
        <v>0.05</v>
      </c>
      <c r="K32">
        <v>142.1</v>
      </c>
      <c r="L32">
        <v>7.2</v>
      </c>
      <c r="M32">
        <f t="shared" si="0"/>
        <v>1.4986707152712713</v>
      </c>
      <c r="N32">
        <f t="shared" si="1"/>
        <v>4.8650377559485522E-2</v>
      </c>
      <c r="O32">
        <f t="shared" si="2"/>
        <v>6.4681257038529623</v>
      </c>
      <c r="P32">
        <f t="shared" si="3"/>
        <v>0.53355664577061712</v>
      </c>
      <c r="Q32">
        <f t="shared" si="4"/>
        <v>0.32773050716214869</v>
      </c>
      <c r="R32">
        <f t="shared" si="5"/>
        <v>3.2667301534610914E-2</v>
      </c>
      <c r="S32">
        <f t="shared" si="6"/>
        <v>3.0802554307509844E-3</v>
      </c>
      <c r="T32">
        <f t="shared" si="7"/>
        <v>0.41976037016154916</v>
      </c>
      <c r="U32">
        <v>32.909589041095892</v>
      </c>
      <c r="V32">
        <v>85.8</v>
      </c>
      <c r="W32" s="10" t="s">
        <v>84</v>
      </c>
    </row>
    <row r="33" spans="1:23">
      <c r="A33" t="s">
        <v>85</v>
      </c>
      <c r="B33" t="s">
        <v>86</v>
      </c>
      <c r="C33">
        <v>-0.16</v>
      </c>
      <c r="D33">
        <v>0.03</v>
      </c>
      <c r="E33">
        <v>1.33</v>
      </c>
      <c r="F33">
        <v>0.22</v>
      </c>
      <c r="G33">
        <v>380</v>
      </c>
      <c r="H33">
        <v>0.3</v>
      </c>
      <c r="I33">
        <v>0.25</v>
      </c>
      <c r="J33">
        <v>0.03</v>
      </c>
      <c r="K33">
        <v>41.1</v>
      </c>
      <c r="L33">
        <v>0.8</v>
      </c>
      <c r="M33">
        <f t="shared" si="0"/>
        <v>1.1296512011234214</v>
      </c>
      <c r="N33">
        <f t="shared" si="1"/>
        <v>6.2289369968711636E-2</v>
      </c>
      <c r="O33">
        <f t="shared" si="2"/>
        <v>1.7147464357753865</v>
      </c>
      <c r="P33">
        <f t="shared" si="3"/>
        <v>0.19250785671530907</v>
      </c>
      <c r="Q33">
        <f t="shared" si="4"/>
        <v>3.3377059577136485E-2</v>
      </c>
      <c r="R33">
        <f t="shared" si="5"/>
        <v>1.3717971486203089E-2</v>
      </c>
      <c r="S33">
        <f t="shared" si="6"/>
        <v>4.5124906204615438E-4</v>
      </c>
      <c r="T33">
        <f t="shared" si="7"/>
        <v>0.1890948450479123</v>
      </c>
      <c r="U33">
        <v>6.3</v>
      </c>
      <c r="V33">
        <v>17.8</v>
      </c>
      <c r="W33" s="10" t="s">
        <v>25</v>
      </c>
    </row>
    <row r="34" spans="1:23">
      <c r="A34" t="s">
        <v>87</v>
      </c>
      <c r="B34" t="s">
        <v>88</v>
      </c>
      <c r="C34">
        <v>0.3</v>
      </c>
      <c r="D34">
        <v>0</v>
      </c>
      <c r="E34">
        <v>0.93400000000000005</v>
      </c>
      <c r="F34">
        <v>6.0000000000000001E-3</v>
      </c>
      <c r="G34">
        <v>3.2357</v>
      </c>
      <c r="H34">
        <v>8.0000000000000004E-4</v>
      </c>
      <c r="I34">
        <v>0.34</v>
      </c>
      <c r="J34">
        <v>0.32</v>
      </c>
      <c r="K34">
        <v>0.51</v>
      </c>
      <c r="L34">
        <v>0.04</v>
      </c>
      <c r="M34">
        <f t="shared" si="0"/>
        <v>4.1869638867795149E-2</v>
      </c>
      <c r="N34">
        <f t="shared" si="1"/>
        <v>8.9921833608511424E-5</v>
      </c>
      <c r="O34">
        <f t="shared" si="2"/>
        <v>3.3342029601052068E-3</v>
      </c>
      <c r="P34">
        <f t="shared" si="3"/>
        <v>4.8665725202395036E-4</v>
      </c>
      <c r="Q34">
        <f t="shared" si="4"/>
        <v>2.6150611451805541E-4</v>
      </c>
      <c r="R34">
        <f t="shared" si="5"/>
        <v>4.101778404109527E-4</v>
      </c>
      <c r="S34">
        <f t="shared" si="6"/>
        <v>2.7478468008819996E-7</v>
      </c>
      <c r="T34">
        <f t="shared" si="7"/>
        <v>1.4279241799165768E-5</v>
      </c>
      <c r="U34">
        <v>3.2876712328767121</v>
      </c>
      <c r="V34">
        <v>1.2</v>
      </c>
      <c r="W34" s="10" t="s">
        <v>89</v>
      </c>
    </row>
    <row r="35" spans="1:23">
      <c r="A35" t="s">
        <v>90</v>
      </c>
      <c r="B35" t="s">
        <v>91</v>
      </c>
      <c r="C35">
        <v>0</v>
      </c>
      <c r="D35">
        <v>0</v>
      </c>
      <c r="E35">
        <v>0.9</v>
      </c>
      <c r="F35">
        <v>0</v>
      </c>
      <c r="G35">
        <v>24.84</v>
      </c>
      <c r="H35">
        <v>0.03</v>
      </c>
      <c r="I35">
        <v>0.35</v>
      </c>
      <c r="J35">
        <v>0.06</v>
      </c>
      <c r="K35">
        <v>1.5289999999999999</v>
      </c>
      <c r="L35">
        <v>0.16</v>
      </c>
      <c r="M35">
        <f t="shared" si="0"/>
        <v>0.16093604382692073</v>
      </c>
      <c r="N35">
        <f t="shared" si="1"/>
        <v>1.2957813512634518E-4</v>
      </c>
      <c r="O35">
        <f t="shared" si="2"/>
        <v>1.9162554689680814E-2</v>
      </c>
      <c r="P35">
        <f t="shared" si="3"/>
        <v>2.0570231656670203E-3</v>
      </c>
      <c r="Q35">
        <f t="shared" si="4"/>
        <v>2.0052379008168282E-3</v>
      </c>
      <c r="R35">
        <f t="shared" si="5"/>
        <v>4.5859105240261767E-4</v>
      </c>
      <c r="S35">
        <f t="shared" si="6"/>
        <v>7.7143939974560505E-6</v>
      </c>
      <c r="T35">
        <f t="shared" si="7"/>
        <v>0</v>
      </c>
      <c r="U35">
        <f>1469.9177/365</f>
        <v>4.0271717808219174</v>
      </c>
      <c r="V35">
        <v>0.28000000000000003</v>
      </c>
      <c r="W35" s="10" t="s">
        <v>92</v>
      </c>
    </row>
    <row r="36" spans="1:23">
      <c r="A36" t="s">
        <v>93</v>
      </c>
      <c r="B36" t="s">
        <v>94</v>
      </c>
      <c r="C36">
        <v>-0.14000000000000001</v>
      </c>
      <c r="D36">
        <v>0.17</v>
      </c>
      <c r="E36">
        <v>0.61</v>
      </c>
      <c r="F36">
        <v>0.05</v>
      </c>
      <c r="G36">
        <v>3.8731</v>
      </c>
      <c r="H36">
        <v>8.0000000000000004E-4</v>
      </c>
      <c r="I36">
        <v>0.03</v>
      </c>
      <c r="J36">
        <v>0.1</v>
      </c>
      <c r="K36">
        <v>4.0599999999999996</v>
      </c>
      <c r="L36">
        <v>1.1850000000000001</v>
      </c>
      <c r="M36">
        <f t="shared" si="0"/>
        <v>4.095313712253533E-2</v>
      </c>
      <c r="N36">
        <f t="shared" si="1"/>
        <v>1.1189523834492113E-3</v>
      </c>
      <c r="O36">
        <f t="shared" si="2"/>
        <v>2.2548282243391258E-2</v>
      </c>
      <c r="P36">
        <f t="shared" si="3"/>
        <v>6.6959019365394239E-3</v>
      </c>
      <c r="Q36">
        <f t="shared" si="4"/>
        <v>6.5812104577385819E-3</v>
      </c>
      <c r="R36">
        <f t="shared" si="5"/>
        <v>6.7705781933914295E-5</v>
      </c>
      <c r="S36">
        <f t="shared" si="6"/>
        <v>1.5524709573479475E-6</v>
      </c>
      <c r="T36">
        <f t="shared" si="7"/>
        <v>1.2321465706771177E-3</v>
      </c>
      <c r="U36">
        <f>2955/365</f>
        <v>8.0958904109589049</v>
      </c>
      <c r="V36">
        <v>2.7</v>
      </c>
      <c r="W36" s="10" t="s">
        <v>95</v>
      </c>
    </row>
    <row r="37" spans="1:23">
      <c r="A37" t="s">
        <v>96</v>
      </c>
      <c r="B37" t="s">
        <v>94</v>
      </c>
      <c r="C37">
        <v>-0.14000000000000001</v>
      </c>
      <c r="D37">
        <v>0.17</v>
      </c>
      <c r="E37">
        <v>0.61</v>
      </c>
      <c r="F37">
        <v>0.05</v>
      </c>
      <c r="G37">
        <v>125.4</v>
      </c>
      <c r="H37">
        <v>0.6</v>
      </c>
      <c r="I37">
        <v>0.16</v>
      </c>
      <c r="J37">
        <v>0.16</v>
      </c>
      <c r="K37">
        <v>8.36</v>
      </c>
      <c r="L37">
        <v>1.915</v>
      </c>
      <c r="M37">
        <f t="shared" si="0"/>
        <v>0.41601889841908335</v>
      </c>
      <c r="N37">
        <f t="shared" si="1"/>
        <v>1.1443836468760847E-2</v>
      </c>
      <c r="O37">
        <f t="shared" si="2"/>
        <v>0.14614057321918547</v>
      </c>
      <c r="P37">
        <f t="shared" si="3"/>
        <v>3.4629621169784505E-2</v>
      </c>
      <c r="Q37">
        <f t="shared" si="4"/>
        <v>3.3475980587887588E-2</v>
      </c>
      <c r="R37">
        <f t="shared" si="5"/>
        <v>3.8394896083858254E-3</v>
      </c>
      <c r="S37">
        <f t="shared" si="6"/>
        <v>2.3307906414543139E-4</v>
      </c>
      <c r="T37">
        <f t="shared" si="7"/>
        <v>7.9858236731795342E-3</v>
      </c>
      <c r="U37">
        <f>2955/365</f>
        <v>8.0958904109589049</v>
      </c>
      <c r="V37">
        <v>2.7</v>
      </c>
      <c r="W37" s="10" t="s">
        <v>95</v>
      </c>
    </row>
    <row r="38" spans="1:23">
      <c r="A38" t="s">
        <v>97</v>
      </c>
      <c r="B38" t="s">
        <v>94</v>
      </c>
      <c r="C38">
        <v>-0.14000000000000001</v>
      </c>
      <c r="D38">
        <v>0.17</v>
      </c>
      <c r="E38">
        <v>0.61</v>
      </c>
      <c r="F38">
        <v>0.05</v>
      </c>
      <c r="G38">
        <v>496</v>
      </c>
      <c r="H38">
        <v>25.5</v>
      </c>
      <c r="I38">
        <v>0.03</v>
      </c>
      <c r="J38">
        <v>0.125</v>
      </c>
      <c r="K38">
        <v>3.17</v>
      </c>
      <c r="L38">
        <v>1.7150000000000001</v>
      </c>
      <c r="M38">
        <f t="shared" si="0"/>
        <v>1.0404849905195959</v>
      </c>
      <c r="N38">
        <f t="shared" si="1"/>
        <v>4.5606418227720588E-2</v>
      </c>
      <c r="O38">
        <f t="shared" si="2"/>
        <v>8.8740324625875056E-2</v>
      </c>
      <c r="P38">
        <f t="shared" si="3"/>
        <v>4.8278738137425087E-2</v>
      </c>
      <c r="Q38">
        <f t="shared" si="4"/>
        <v>4.8009355436396131E-2</v>
      </c>
      <c r="R38">
        <f t="shared" si="5"/>
        <v>3.3307598573419225E-4</v>
      </c>
      <c r="S38">
        <f t="shared" si="6"/>
        <v>1.5207515308869712E-3</v>
      </c>
      <c r="T38">
        <f t="shared" si="7"/>
        <v>4.8491980669877087E-3</v>
      </c>
      <c r="U38">
        <f>2955/365</f>
        <v>8.0958904109589049</v>
      </c>
      <c r="V38">
        <v>2.7</v>
      </c>
      <c r="W38" s="10" t="s">
        <v>95</v>
      </c>
    </row>
    <row r="39" spans="1:23">
      <c r="A39" t="s">
        <v>98</v>
      </c>
      <c r="B39" t="s">
        <v>99</v>
      </c>
      <c r="C39">
        <v>0</v>
      </c>
      <c r="D39">
        <v>0.08</v>
      </c>
      <c r="E39">
        <v>0.74</v>
      </c>
      <c r="F39">
        <v>0.1</v>
      </c>
      <c r="G39">
        <v>5.6</v>
      </c>
      <c r="H39">
        <v>0.02</v>
      </c>
      <c r="I39">
        <v>0.15</v>
      </c>
      <c r="J39">
        <v>0.15</v>
      </c>
      <c r="K39">
        <v>6.5</v>
      </c>
      <c r="L39">
        <v>0.1</v>
      </c>
      <c r="M39">
        <f t="shared" si="0"/>
        <v>5.5847964415069652E-2</v>
      </c>
      <c r="N39">
        <f t="shared" si="1"/>
        <v>2.5191858642416749E-3</v>
      </c>
      <c r="O39">
        <f t="shared" si="2"/>
        <v>4.5926750423861767E-2</v>
      </c>
      <c r="P39">
        <f t="shared" si="3"/>
        <v>4.3288616214654648E-3</v>
      </c>
      <c r="Q39">
        <f t="shared" si="4"/>
        <v>7.0656539113633484E-4</v>
      </c>
      <c r="R39">
        <f t="shared" si="5"/>
        <v>1.057137477787099E-3</v>
      </c>
      <c r="S39">
        <f t="shared" si="6"/>
        <v>5.4674702885549743E-5</v>
      </c>
      <c r="T39">
        <f t="shared" si="7"/>
        <v>4.1375450832307889E-3</v>
      </c>
      <c r="U39">
        <v>5.0684931506849313</v>
      </c>
      <c r="V39">
        <v>4.3</v>
      </c>
      <c r="W39" s="10" t="s">
        <v>100</v>
      </c>
    </row>
    <row r="40" spans="1:23">
      <c r="A40" t="s">
        <v>101</v>
      </c>
      <c r="B40" t="s">
        <v>99</v>
      </c>
      <c r="C40">
        <v>0</v>
      </c>
      <c r="D40">
        <v>0.08</v>
      </c>
      <c r="E40">
        <v>0.74</v>
      </c>
      <c r="F40">
        <v>0.1</v>
      </c>
      <c r="G40">
        <v>237.6</v>
      </c>
      <c r="H40">
        <v>1.5</v>
      </c>
      <c r="I40">
        <v>0.19</v>
      </c>
      <c r="J40">
        <v>0.09</v>
      </c>
      <c r="K40">
        <v>13.4</v>
      </c>
      <c r="L40">
        <v>1</v>
      </c>
      <c r="M40">
        <f t="shared" si="0"/>
        <v>0.67938030782997327</v>
      </c>
      <c r="N40">
        <f t="shared" si="1"/>
        <v>3.0736006794670891E-2</v>
      </c>
      <c r="O40">
        <f t="shared" si="2"/>
        <v>0.32791974655666356</v>
      </c>
      <c r="P40">
        <f t="shared" si="3"/>
        <v>3.8806284741241023E-2</v>
      </c>
      <c r="Q40">
        <f t="shared" si="4"/>
        <v>2.4471622877362948E-2</v>
      </c>
      <c r="R40">
        <f t="shared" si="5"/>
        <v>5.817437147130353E-3</v>
      </c>
      <c r="S40">
        <f t="shared" si="6"/>
        <v>6.9006680672698559E-4</v>
      </c>
      <c r="T40">
        <f t="shared" si="7"/>
        <v>2.9542319509609328E-2</v>
      </c>
      <c r="U40">
        <v>5.0684931506849313</v>
      </c>
      <c r="V40">
        <v>4.3</v>
      </c>
      <c r="W40" s="10" t="s">
        <v>100</v>
      </c>
    </row>
    <row r="41" spans="1:23">
      <c r="A41" t="s">
        <v>102</v>
      </c>
      <c r="B41" t="s">
        <v>103</v>
      </c>
      <c r="C41">
        <v>0.35</v>
      </c>
      <c r="D41">
        <v>0.05</v>
      </c>
      <c r="E41">
        <v>0.96</v>
      </c>
      <c r="F41">
        <v>0.09</v>
      </c>
      <c r="G41">
        <v>3.4877699999999998</v>
      </c>
      <c r="H41">
        <v>1.1E-4</v>
      </c>
      <c r="I41">
        <v>1.9E-2</v>
      </c>
      <c r="J41">
        <v>2.1000000000000001E-2</v>
      </c>
      <c r="K41">
        <v>60.9</v>
      </c>
      <c r="L41">
        <v>1.4</v>
      </c>
      <c r="M41">
        <f t="shared" si="0"/>
        <v>4.4421551867548273E-2</v>
      </c>
      <c r="N41">
        <f t="shared" si="1"/>
        <v>1.3881738100714866E-3</v>
      </c>
      <c r="O41">
        <f t="shared" si="2"/>
        <v>0.44202396118287285</v>
      </c>
      <c r="P41">
        <f t="shared" si="3"/>
        <v>2.9436541880880161E-2</v>
      </c>
      <c r="Q41">
        <f t="shared" si="4"/>
        <v>1.0161470372020065E-2</v>
      </c>
      <c r="R41">
        <f t="shared" si="5"/>
        <v>1.764312521940083E-4</v>
      </c>
      <c r="S41">
        <f t="shared" si="6"/>
        <v>4.646965035931843E-6</v>
      </c>
      <c r="T41">
        <f t="shared" si="7"/>
        <v>2.762649757392955E-2</v>
      </c>
      <c r="U41">
        <f>2.39459/365</f>
        <v>6.5605205479452051E-3</v>
      </c>
      <c r="V41">
        <v>5.7</v>
      </c>
      <c r="W41" s="10" t="s">
        <v>66</v>
      </c>
    </row>
    <row r="42" spans="1:23">
      <c r="A42" t="s">
        <v>104</v>
      </c>
      <c r="B42" t="s">
        <v>105</v>
      </c>
      <c r="C42">
        <v>-0.48</v>
      </c>
      <c r="D42">
        <v>0.05</v>
      </c>
      <c r="E42">
        <v>0.72</v>
      </c>
      <c r="F42">
        <v>0.13</v>
      </c>
      <c r="G42">
        <v>1667</v>
      </c>
      <c r="H42">
        <v>32</v>
      </c>
      <c r="I42">
        <v>0.05</v>
      </c>
      <c r="J42">
        <v>0.05</v>
      </c>
      <c r="K42">
        <v>13.4</v>
      </c>
      <c r="L42">
        <v>1</v>
      </c>
      <c r="M42">
        <f t="shared" si="0"/>
        <v>2.4672092752123622</v>
      </c>
      <c r="N42">
        <f t="shared" si="1"/>
        <v>0.15180919308142352</v>
      </c>
      <c r="O42">
        <f t="shared" si="2"/>
        <v>0.6270539924357903</v>
      </c>
      <c r="P42">
        <f t="shared" si="3"/>
        <v>8.8912232214881051E-2</v>
      </c>
      <c r="Q42">
        <f t="shared" si="4"/>
        <v>4.6795074062372405E-2</v>
      </c>
      <c r="R42">
        <f t="shared" si="5"/>
        <v>1.5715638908165169E-3</v>
      </c>
      <c r="S42">
        <f t="shared" si="6"/>
        <v>4.0123430829724664E-3</v>
      </c>
      <c r="T42">
        <f t="shared" si="7"/>
        <v>7.5478721311715513E-2</v>
      </c>
      <c r="U42">
        <v>8.9616438356164387</v>
      </c>
      <c r="V42">
        <v>1.9</v>
      </c>
      <c r="W42" s="10" t="s">
        <v>106</v>
      </c>
    </row>
    <row r="43" spans="1:23">
      <c r="A43" t="s">
        <v>107</v>
      </c>
      <c r="B43" t="s">
        <v>108</v>
      </c>
      <c r="C43">
        <v>0.01</v>
      </c>
      <c r="D43">
        <v>0.08</v>
      </c>
      <c r="E43">
        <v>0.76</v>
      </c>
      <c r="F43">
        <v>0.1</v>
      </c>
      <c r="G43">
        <v>655.6</v>
      </c>
      <c r="H43">
        <v>0.6</v>
      </c>
      <c r="I43">
        <v>0.54</v>
      </c>
      <c r="J43">
        <v>5.0000000000000001E-3</v>
      </c>
      <c r="K43">
        <v>173.3</v>
      </c>
      <c r="L43">
        <v>1.7</v>
      </c>
      <c r="M43">
        <f t="shared" si="0"/>
        <v>1.3484512526419217</v>
      </c>
      <c r="N43">
        <f t="shared" si="1"/>
        <v>5.9148320975752108E-2</v>
      </c>
      <c r="O43">
        <f t="shared" si="2"/>
        <v>5.1908287897637493</v>
      </c>
      <c r="P43">
        <f t="shared" si="3"/>
        <v>0.45860386292269056</v>
      </c>
      <c r="Q43">
        <f t="shared" si="4"/>
        <v>5.0919843869580914E-2</v>
      </c>
      <c r="R43">
        <f t="shared" si="5"/>
        <v>1.9784355918071886E-2</v>
      </c>
      <c r="S43">
        <f t="shared" si="6"/>
        <v>1.5835353232958368E-3</v>
      </c>
      <c r="T43">
        <f t="shared" si="7"/>
        <v>0.45533585875120619</v>
      </c>
      <c r="U43">
        <v>4.8219178082191778</v>
      </c>
      <c r="V43">
        <v>4.0999999999999996</v>
      </c>
      <c r="W43" s="10" t="s">
        <v>109</v>
      </c>
    </row>
    <row r="44" spans="1:23">
      <c r="A44" t="s">
        <v>110</v>
      </c>
      <c r="B44" t="s">
        <v>111</v>
      </c>
      <c r="C44">
        <v>-0.71</v>
      </c>
      <c r="D44">
        <v>0.09</v>
      </c>
      <c r="E44">
        <v>1.1399999999999999</v>
      </c>
      <c r="F44">
        <v>0.25</v>
      </c>
      <c r="G44">
        <v>481.9</v>
      </c>
      <c r="H44">
        <v>2.75</v>
      </c>
      <c r="I44">
        <v>0.2</v>
      </c>
      <c r="J44">
        <v>0.1</v>
      </c>
      <c r="K44">
        <v>155.69999999999999</v>
      </c>
      <c r="L44">
        <v>2.15</v>
      </c>
      <c r="M44">
        <f t="shared" si="0"/>
        <v>1.2572191618479025</v>
      </c>
      <c r="N44">
        <f t="shared" si="1"/>
        <v>9.2026363159928612E-2</v>
      </c>
      <c r="O44">
        <f t="shared" si="2"/>
        <v>6.4203188178103741</v>
      </c>
      <c r="P44">
        <f t="shared" si="3"/>
        <v>0.95233958598485913</v>
      </c>
      <c r="Q44">
        <f t="shared" si="4"/>
        <v>8.8655654838100867E-2</v>
      </c>
      <c r="R44">
        <f t="shared" si="5"/>
        <v>0.13375664203771617</v>
      </c>
      <c r="S44">
        <f t="shared" si="6"/>
        <v>1.2212683647353216E-2</v>
      </c>
      <c r="T44">
        <f t="shared" si="7"/>
        <v>0.93864310201906054</v>
      </c>
      <c r="U44">
        <f>4158.531798/365</f>
        <v>11.393237802739726</v>
      </c>
      <c r="V44">
        <v>69.8</v>
      </c>
      <c r="W44" s="10" t="s">
        <v>112</v>
      </c>
    </row>
    <row r="45" spans="1:23">
      <c r="A45" t="s">
        <v>113</v>
      </c>
      <c r="B45" t="s">
        <v>114</v>
      </c>
      <c r="C45">
        <v>0.17</v>
      </c>
      <c r="D45">
        <v>0.06</v>
      </c>
      <c r="E45">
        <v>0.82</v>
      </c>
      <c r="F45">
        <v>0.11</v>
      </c>
      <c r="G45">
        <v>268.94</v>
      </c>
      <c r="H45">
        <v>0.99</v>
      </c>
      <c r="I45">
        <v>0.28999999999999998</v>
      </c>
      <c r="J45">
        <v>0.03</v>
      </c>
      <c r="K45">
        <v>55.21</v>
      </c>
      <c r="L45">
        <v>2.29</v>
      </c>
      <c r="M45">
        <f t="shared" si="0"/>
        <v>0.76356551871371126</v>
      </c>
      <c r="N45">
        <f t="shared" si="1"/>
        <v>3.4194555380897426E-2</v>
      </c>
      <c r="O45">
        <f t="shared" si="2"/>
        <v>1.4697595845495823</v>
      </c>
      <c r="P45">
        <f t="shared" si="3"/>
        <v>0.14557330698349399</v>
      </c>
      <c r="Q45">
        <f t="shared" si="4"/>
        <v>6.0962677931870012E-2</v>
      </c>
      <c r="R45">
        <f t="shared" si="5"/>
        <v>1.3961031101191576E-2</v>
      </c>
      <c r="S45">
        <f t="shared" si="6"/>
        <v>1.8034530486404482E-3</v>
      </c>
      <c r="T45">
        <f t="shared" si="7"/>
        <v>0.13144191406540981</v>
      </c>
      <c r="U45">
        <v>3.4657534246575339</v>
      </c>
      <c r="V45">
        <v>11.4</v>
      </c>
      <c r="W45" s="10" t="s">
        <v>115</v>
      </c>
    </row>
    <row r="46" spans="1:23">
      <c r="A46" t="s">
        <v>116</v>
      </c>
      <c r="B46" t="s">
        <v>117</v>
      </c>
      <c r="C46">
        <v>-0.22</v>
      </c>
      <c r="D46">
        <v>0.08</v>
      </c>
      <c r="E46">
        <v>2.0699999999999998</v>
      </c>
      <c r="F46">
        <v>0.25</v>
      </c>
      <c r="G46">
        <v>153.22</v>
      </c>
      <c r="H46">
        <v>0.44</v>
      </c>
      <c r="I46">
        <v>1E-4</v>
      </c>
      <c r="J46">
        <v>1E-4</v>
      </c>
      <c r="K46">
        <v>38.299999999999997</v>
      </c>
      <c r="L46">
        <v>1.6</v>
      </c>
      <c r="M46">
        <f t="shared" si="0"/>
        <v>0.71450484411833204</v>
      </c>
      <c r="N46">
        <f t="shared" si="1"/>
        <v>2.8796791925768315E-2</v>
      </c>
      <c r="O46">
        <f t="shared" si="2"/>
        <v>1.6374233428401386</v>
      </c>
      <c r="P46">
        <f t="shared" si="3"/>
        <v>0.14853531218753321</v>
      </c>
      <c r="Q46">
        <f t="shared" si="4"/>
        <v>6.8404108317081519E-2</v>
      </c>
      <c r="R46">
        <f t="shared" si="5"/>
        <v>1.6374233592143723E-8</v>
      </c>
      <c r="S46">
        <f t="shared" si="6"/>
        <v>1.5673895288901818E-3</v>
      </c>
      <c r="T46">
        <f t="shared" si="7"/>
        <v>0.13183762824799827</v>
      </c>
      <c r="U46">
        <v>11.241095890410961</v>
      </c>
      <c r="V46">
        <v>22.82</v>
      </c>
      <c r="W46" s="10" t="s">
        <v>118</v>
      </c>
    </row>
    <row r="47" spans="1:23">
      <c r="A47" t="s">
        <v>119</v>
      </c>
      <c r="B47" t="s">
        <v>120</v>
      </c>
      <c r="C47">
        <v>0.28000000000000003</v>
      </c>
      <c r="D47">
        <v>7.0000000000000007E-2</v>
      </c>
      <c r="E47">
        <v>1.1000000000000001</v>
      </c>
      <c r="F47">
        <v>0.2</v>
      </c>
      <c r="G47">
        <v>137.47999999999999</v>
      </c>
      <c r="H47">
        <v>0.34</v>
      </c>
      <c r="I47">
        <v>0.26</v>
      </c>
      <c r="J47">
        <v>0.1</v>
      </c>
      <c r="K47">
        <v>42.7</v>
      </c>
      <c r="L47">
        <v>4.4000000000000004</v>
      </c>
      <c r="M47">
        <f t="shared" si="0"/>
        <v>0.53838795407320361</v>
      </c>
      <c r="N47">
        <f t="shared" si="1"/>
        <v>3.2641644584901867E-2</v>
      </c>
      <c r="O47">
        <f t="shared" si="2"/>
        <v>1.1154432025601939</v>
      </c>
      <c r="P47">
        <f t="shared" si="3"/>
        <v>0.18016669870254357</v>
      </c>
      <c r="Q47">
        <f t="shared" si="4"/>
        <v>0.11494028316779517</v>
      </c>
      <c r="R47">
        <f t="shared" si="5"/>
        <v>3.1104164807555817E-2</v>
      </c>
      <c r="S47">
        <f t="shared" si="6"/>
        <v>9.1952935910790963E-4</v>
      </c>
      <c r="T47">
        <f t="shared" si="7"/>
        <v>0.13520523667396289</v>
      </c>
      <c r="U47">
        <f>2361.72888/365</f>
        <v>6.4704900821917812</v>
      </c>
      <c r="V47">
        <v>6.97</v>
      </c>
      <c r="W47" s="10" t="s">
        <v>121</v>
      </c>
    </row>
    <row r="48" spans="1:23">
      <c r="A48" t="s">
        <v>122</v>
      </c>
      <c r="B48" t="s">
        <v>123</v>
      </c>
      <c r="C48">
        <v>-0.79</v>
      </c>
      <c r="D48">
        <v>0.03</v>
      </c>
      <c r="E48">
        <v>1.06</v>
      </c>
      <c r="F48">
        <v>0.21</v>
      </c>
      <c r="G48">
        <v>379.63</v>
      </c>
      <c r="H48">
        <v>2.0099999999999998</v>
      </c>
      <c r="I48">
        <v>0.15</v>
      </c>
      <c r="J48">
        <v>0.03</v>
      </c>
      <c r="K48">
        <v>322.35000000000002</v>
      </c>
      <c r="L48">
        <v>9.57</v>
      </c>
      <c r="M48">
        <f t="shared" si="0"/>
        <v>1.0466795252360912</v>
      </c>
      <c r="N48">
        <f t="shared" si="1"/>
        <v>6.9219012625143586E-2</v>
      </c>
      <c r="O48">
        <f t="shared" si="2"/>
        <v>11.80104044039609</v>
      </c>
      <c r="P48">
        <f t="shared" si="3"/>
        <v>1.5985783988113407</v>
      </c>
      <c r="Q48">
        <f t="shared" si="4"/>
        <v>0.35035196840263866</v>
      </c>
      <c r="R48">
        <f t="shared" si="5"/>
        <v>5.4327040390570229E-2</v>
      </c>
      <c r="S48">
        <f t="shared" si="6"/>
        <v>2.082737690663378E-2</v>
      </c>
      <c r="T48">
        <f t="shared" si="7"/>
        <v>1.5586279826938232</v>
      </c>
      <c r="U48">
        <v>5.021917808219178</v>
      </c>
      <c r="V48">
        <v>60.02</v>
      </c>
      <c r="W48" s="10" t="s">
        <v>25</v>
      </c>
    </row>
    <row r="49" spans="1:23">
      <c r="A49" t="s">
        <v>124</v>
      </c>
      <c r="B49" t="s">
        <v>123</v>
      </c>
      <c r="C49">
        <v>-0.79</v>
      </c>
      <c r="D49">
        <v>0.03</v>
      </c>
      <c r="E49">
        <v>1.06</v>
      </c>
      <c r="F49">
        <v>0.21</v>
      </c>
      <c r="G49">
        <v>621.99</v>
      </c>
      <c r="H49">
        <v>10.199999999999999</v>
      </c>
      <c r="I49">
        <v>0.18</v>
      </c>
      <c r="J49">
        <v>0.06</v>
      </c>
      <c r="K49">
        <v>160.03</v>
      </c>
      <c r="L49">
        <v>7.21</v>
      </c>
      <c r="M49">
        <f t="shared" si="0"/>
        <v>1.4546627361286497</v>
      </c>
      <c r="N49">
        <f t="shared" si="1"/>
        <v>9.7370145198859961E-2</v>
      </c>
      <c r="O49">
        <f t="shared" si="2"/>
        <v>6.8715999621478128</v>
      </c>
      <c r="P49">
        <f t="shared" si="3"/>
        <v>0.96271730326930216</v>
      </c>
      <c r="Q49">
        <f t="shared" si="4"/>
        <v>0.30959342452718697</v>
      </c>
      <c r="R49">
        <f t="shared" si="5"/>
        <v>7.6698304662253386E-2</v>
      </c>
      <c r="S49">
        <f t="shared" si="6"/>
        <v>3.7562404333353547E-2</v>
      </c>
      <c r="T49">
        <f t="shared" si="7"/>
        <v>0.90756980632140927</v>
      </c>
      <c r="U49">
        <v>5.021917808219178</v>
      </c>
      <c r="V49">
        <v>60.02</v>
      </c>
      <c r="W49" s="10" t="s">
        <v>25</v>
      </c>
    </row>
    <row r="50" spans="1:23">
      <c r="A50" t="s">
        <v>125</v>
      </c>
      <c r="B50" t="s">
        <v>126</v>
      </c>
      <c r="C50">
        <v>-0.32</v>
      </c>
      <c r="D50">
        <v>0.04</v>
      </c>
      <c r="E50">
        <v>1.17</v>
      </c>
      <c r="F50">
        <v>0.23</v>
      </c>
      <c r="G50">
        <v>578.20000000000005</v>
      </c>
      <c r="H50">
        <v>5.4</v>
      </c>
      <c r="I50">
        <v>0.21</v>
      </c>
      <c r="J50">
        <v>0.06</v>
      </c>
      <c r="K50">
        <v>121.4</v>
      </c>
      <c r="L50">
        <v>6.4</v>
      </c>
      <c r="M50">
        <f t="shared" si="0"/>
        <v>1.4319200466046298</v>
      </c>
      <c r="N50">
        <f t="shared" si="1"/>
        <v>9.425212889393908E-2</v>
      </c>
      <c r="O50">
        <f t="shared" si="2"/>
        <v>5.4007201884058231</v>
      </c>
      <c r="P50">
        <f t="shared" si="3"/>
        <v>0.76640464966798338</v>
      </c>
      <c r="Q50">
        <f t="shared" si="4"/>
        <v>0.28471671503951618</v>
      </c>
      <c r="R50">
        <f t="shared" si="5"/>
        <v>7.1188486634494591E-2</v>
      </c>
      <c r="S50">
        <f t="shared" si="6"/>
        <v>1.6813034138932006E-2</v>
      </c>
      <c r="T50">
        <f t="shared" si="7"/>
        <v>0.70778669135802819</v>
      </c>
      <c r="U50">
        <v>6.9808219178082194</v>
      </c>
      <c r="V50">
        <v>35.799999999999997</v>
      </c>
      <c r="W50" s="10" t="s">
        <v>25</v>
      </c>
    </row>
    <row r="51" spans="1:23">
      <c r="A51" t="s">
        <v>127</v>
      </c>
      <c r="B51" t="s">
        <v>128</v>
      </c>
      <c r="C51">
        <v>-0.11</v>
      </c>
      <c r="D51">
        <v>0.02</v>
      </c>
      <c r="E51">
        <v>0.81</v>
      </c>
      <c r="F51">
        <v>0.05</v>
      </c>
      <c r="G51">
        <v>145.08099999999999</v>
      </c>
      <c r="H51">
        <v>1.6E-2</v>
      </c>
      <c r="I51">
        <v>0.50048000000000004</v>
      </c>
      <c r="J51">
        <v>4.2999999999999999E-4</v>
      </c>
      <c r="K51">
        <v>2728.4</v>
      </c>
      <c r="L51">
        <v>1.6</v>
      </c>
      <c r="M51">
        <f t="shared" si="0"/>
        <v>0.50393376338609552</v>
      </c>
      <c r="N51">
        <f t="shared" si="1"/>
        <v>1.036907367048346E-2</v>
      </c>
      <c r="O51">
        <f t="shared" si="2"/>
        <v>53.052184220614564</v>
      </c>
      <c r="P51">
        <f t="shared" si="3"/>
        <v>2.1834931197957737</v>
      </c>
      <c r="Q51">
        <f t="shared" si="4"/>
        <v>3.1111088826045775E-2</v>
      </c>
      <c r="R51">
        <f t="shared" si="5"/>
        <v>1.5232646344136227E-2</v>
      </c>
      <c r="S51">
        <f t="shared" si="6"/>
        <v>1.9502552540301237E-3</v>
      </c>
      <c r="T51">
        <f t="shared" si="7"/>
        <v>2.1832174576384591</v>
      </c>
      <c r="U51">
        <f>497/365</f>
        <v>1.3616438356164384</v>
      </c>
      <c r="V51">
        <v>3.5</v>
      </c>
      <c r="W51" s="10" t="s">
        <v>129</v>
      </c>
    </row>
    <row r="52" spans="1:23">
      <c r="A52" t="s">
        <v>130</v>
      </c>
      <c r="B52" t="s">
        <v>131</v>
      </c>
      <c r="C52">
        <v>0.02</v>
      </c>
      <c r="D52">
        <v>0.04</v>
      </c>
      <c r="E52">
        <v>0.82</v>
      </c>
      <c r="F52">
        <v>0.08</v>
      </c>
      <c r="G52">
        <v>536.78</v>
      </c>
      <c r="H52">
        <v>0.25</v>
      </c>
      <c r="I52">
        <v>0.26750000000000002</v>
      </c>
      <c r="J52">
        <v>1.6000000000000001E-3</v>
      </c>
      <c r="K52">
        <v>805.1</v>
      </c>
      <c r="L52">
        <v>1.3</v>
      </c>
      <c r="M52">
        <f t="shared" si="0"/>
        <v>1.2104316152191008</v>
      </c>
      <c r="N52">
        <f t="shared" si="1"/>
        <v>3.9365423878453938E-2</v>
      </c>
      <c r="O52">
        <f t="shared" si="2"/>
        <v>27.16934225283903</v>
      </c>
      <c r="P52">
        <f t="shared" si="3"/>
        <v>1.7677055778256561</v>
      </c>
      <c r="Q52">
        <f t="shared" si="4"/>
        <v>4.3870506680773497E-2</v>
      </c>
      <c r="R52">
        <f t="shared" si="5"/>
        <v>1.2524698975263829E-2</v>
      </c>
      <c r="S52">
        <f t="shared" si="6"/>
        <v>4.2179512172645294E-3</v>
      </c>
      <c r="T52">
        <f t="shared" si="7"/>
        <v>1.767111691241563</v>
      </c>
      <c r="U52">
        <f>1476/365</f>
        <v>4.043835616438356</v>
      </c>
      <c r="V52">
        <v>4.7</v>
      </c>
      <c r="W52" s="10" t="s">
        <v>129</v>
      </c>
    </row>
    <row r="53" spans="1:23">
      <c r="A53" t="s">
        <v>132</v>
      </c>
      <c r="B53" t="s">
        <v>133</v>
      </c>
      <c r="C53">
        <v>-0.2</v>
      </c>
      <c r="D53">
        <v>7.0000000000000007E-2</v>
      </c>
      <c r="E53">
        <v>0.74</v>
      </c>
      <c r="F53">
        <v>0.39</v>
      </c>
      <c r="G53">
        <v>392.6</v>
      </c>
      <c r="H53">
        <v>5.5</v>
      </c>
      <c r="I53">
        <v>0.2</v>
      </c>
      <c r="J53">
        <v>0.1</v>
      </c>
      <c r="K53">
        <v>31.6</v>
      </c>
      <c r="L53">
        <v>2.6</v>
      </c>
      <c r="M53">
        <f t="shared" si="0"/>
        <v>0.94954494720514426</v>
      </c>
      <c r="N53">
        <f t="shared" si="1"/>
        <v>0.1670475145706305</v>
      </c>
      <c r="O53">
        <f t="shared" si="2"/>
        <v>0.91236951676345013</v>
      </c>
      <c r="P53">
        <f t="shared" si="3"/>
        <v>0.32981035485295829</v>
      </c>
      <c r="Q53">
        <f t="shared" si="4"/>
        <v>7.5068377961549693E-2</v>
      </c>
      <c r="R53">
        <f t="shared" si="5"/>
        <v>1.9007698265905214E-2</v>
      </c>
      <c r="S53">
        <f t="shared" si="6"/>
        <v>4.260513111053639E-3</v>
      </c>
      <c r="T53">
        <f t="shared" si="7"/>
        <v>0.32056226264661758</v>
      </c>
      <c r="U53">
        <v>6.5753424657534243</v>
      </c>
      <c r="V53">
        <v>16</v>
      </c>
      <c r="W53" s="10" t="s">
        <v>134</v>
      </c>
    </row>
    <row r="54" spans="1:23">
      <c r="A54" t="s">
        <v>135</v>
      </c>
      <c r="B54" t="s">
        <v>136</v>
      </c>
      <c r="C54">
        <v>-0.01</v>
      </c>
      <c r="D54">
        <v>0.03</v>
      </c>
      <c r="E54">
        <v>2.0099999999999998</v>
      </c>
      <c r="F54">
        <v>0.2</v>
      </c>
      <c r="G54">
        <v>2590</v>
      </c>
      <c r="H54">
        <v>240</v>
      </c>
      <c r="I54">
        <v>0.35</v>
      </c>
      <c r="J54">
        <v>0.17</v>
      </c>
      <c r="K54">
        <v>18.8</v>
      </c>
      <c r="L54">
        <v>4.0999999999999996</v>
      </c>
      <c r="M54">
        <f t="shared" si="0"/>
        <v>4.6601863724745174</v>
      </c>
      <c r="N54">
        <f t="shared" si="1"/>
        <v>0.32675732086689557</v>
      </c>
      <c r="O54">
        <f t="shared" si="2"/>
        <v>1.8947657569601695</v>
      </c>
      <c r="P54">
        <f t="shared" si="3"/>
        <v>0.45440103605375032</v>
      </c>
      <c r="Q54">
        <f t="shared" si="4"/>
        <v>0.41322019167748381</v>
      </c>
      <c r="R54">
        <f t="shared" si="5"/>
        <v>0.12847699434658699</v>
      </c>
      <c r="S54">
        <f t="shared" si="6"/>
        <v>5.8525583226568985E-2</v>
      </c>
      <c r="T54">
        <f t="shared" si="7"/>
        <v>0.12568927077679401</v>
      </c>
      <c r="U54">
        <f>3133.64154/365</f>
        <v>8.5853192876712328</v>
      </c>
      <c r="V54">
        <v>11.6</v>
      </c>
      <c r="W54" s="10" t="s">
        <v>137</v>
      </c>
    </row>
    <row r="55" spans="1:23" s="8" customFormat="1">
      <c r="A55" s="8" t="s">
        <v>138</v>
      </c>
      <c r="B55" s="8" t="s">
        <v>139</v>
      </c>
      <c r="G55" s="8">
        <v>1423.2</v>
      </c>
      <c r="H55" s="8">
        <v>0.14000000000000001</v>
      </c>
      <c r="I55" s="8">
        <v>0.81386000000000003</v>
      </c>
      <c r="J55" s="8">
        <v>3.8000000000000002E-4</v>
      </c>
      <c r="M55" s="8">
        <f t="shared" si="0"/>
        <v>0</v>
      </c>
      <c r="N55" s="8" t="e">
        <f t="shared" si="1"/>
        <v>#DIV/0!</v>
      </c>
      <c r="O55" s="8">
        <f t="shared" si="2"/>
        <v>0</v>
      </c>
      <c r="P55" s="8" t="e">
        <f t="shared" si="3"/>
        <v>#DIV/0!</v>
      </c>
      <c r="Q55" s="8">
        <f t="shared" si="4"/>
        <v>0</v>
      </c>
      <c r="R55" s="8">
        <f t="shared" si="5"/>
        <v>0</v>
      </c>
      <c r="S55" s="8">
        <f t="shared" si="6"/>
        <v>0</v>
      </c>
      <c r="T55" s="8" t="e">
        <f t="shared" si="7"/>
        <v>#DIV/0!</v>
      </c>
      <c r="U55" s="8">
        <v>8.9917808219178088</v>
      </c>
      <c r="V55" s="8">
        <v>4.3</v>
      </c>
      <c r="W55" s="9"/>
    </row>
    <row r="56" spans="1:23">
      <c r="A56" t="s">
        <v>140</v>
      </c>
      <c r="B56" t="s">
        <v>141</v>
      </c>
      <c r="C56">
        <v>-0.28999999999999998</v>
      </c>
      <c r="D56">
        <v>0.06</v>
      </c>
      <c r="E56">
        <v>1.7</v>
      </c>
      <c r="F56">
        <v>0.1</v>
      </c>
      <c r="G56">
        <v>605.20000000000005</v>
      </c>
      <c r="H56">
        <v>4</v>
      </c>
      <c r="I56">
        <v>0.08</v>
      </c>
      <c r="J56">
        <v>0.02</v>
      </c>
      <c r="K56">
        <v>133</v>
      </c>
      <c r="L56">
        <v>8.8000000000000007</v>
      </c>
      <c r="M56">
        <f t="shared" si="0"/>
        <v>1.6719386742480282</v>
      </c>
      <c r="N56">
        <f t="shared" si="1"/>
        <v>3.3600668811808954E-2</v>
      </c>
      <c r="O56">
        <f t="shared" si="2"/>
        <v>7.8571764987797765</v>
      </c>
      <c r="P56">
        <f t="shared" si="3"/>
        <v>0.60470551917405624</v>
      </c>
      <c r="Q56">
        <f t="shared" si="4"/>
        <v>0.51987333225009036</v>
      </c>
      <c r="R56">
        <f t="shared" si="5"/>
        <v>1.2652458130080155E-2</v>
      </c>
      <c r="S56">
        <f t="shared" si="6"/>
        <v>1.7310369021325794E-2</v>
      </c>
      <c r="T56">
        <f t="shared" si="7"/>
        <v>0.30812456857959913</v>
      </c>
      <c r="U56">
        <v>9.4794520547945211</v>
      </c>
      <c r="V56">
        <v>47.2</v>
      </c>
      <c r="W56" s="10" t="s">
        <v>142</v>
      </c>
    </row>
    <row r="57" spans="1:23">
      <c r="A57" t="s">
        <v>143</v>
      </c>
      <c r="B57" t="s">
        <v>144</v>
      </c>
      <c r="C57">
        <v>-0.27</v>
      </c>
      <c r="D57">
        <v>7.0000000000000007E-2</v>
      </c>
      <c r="E57">
        <v>1.4</v>
      </c>
      <c r="F57">
        <v>0.2</v>
      </c>
      <c r="G57">
        <v>522.29999999999995</v>
      </c>
      <c r="H57">
        <v>2.7</v>
      </c>
      <c r="I57">
        <v>0.19</v>
      </c>
      <c r="J57">
        <v>0.02</v>
      </c>
      <c r="K57">
        <v>126.1</v>
      </c>
      <c r="L57">
        <v>8.1</v>
      </c>
      <c r="M57">
        <f t="shared" si="0"/>
        <v>1.4205639397559824</v>
      </c>
      <c r="N57">
        <f t="shared" si="1"/>
        <v>6.7822826189719798E-2</v>
      </c>
      <c r="O57">
        <f t="shared" si="2"/>
        <v>6.1376190859226574</v>
      </c>
      <c r="P57">
        <f t="shared" si="3"/>
        <v>0.70555680837253765</v>
      </c>
      <c r="Q57">
        <f t="shared" si="4"/>
        <v>0.39424833145101923</v>
      </c>
      <c r="R57">
        <f t="shared" si="5"/>
        <v>2.4196444160707646E-2</v>
      </c>
      <c r="S57">
        <f t="shared" si="6"/>
        <v>1.0576023697741519E-2</v>
      </c>
      <c r="T57">
        <f t="shared" si="7"/>
        <v>0.58453515104025322</v>
      </c>
      <c r="U57">
        <v>9.4821917808219176</v>
      </c>
      <c r="V57">
        <v>40.5</v>
      </c>
      <c r="W57" s="10" t="s">
        <v>142</v>
      </c>
    </row>
    <row r="58" spans="1:23" s="8" customFormat="1">
      <c r="A58" s="8" t="s">
        <v>145</v>
      </c>
      <c r="B58" s="8" t="s">
        <v>146</v>
      </c>
      <c r="G58" s="8">
        <v>8.9964999999999993</v>
      </c>
      <c r="H58" s="8">
        <v>3.27E-2</v>
      </c>
      <c r="M58" s="8">
        <f t="shared" si="0"/>
        <v>0</v>
      </c>
      <c r="N58" s="8" t="e">
        <f t="shared" si="1"/>
        <v>#DIV/0!</v>
      </c>
      <c r="O58" s="8">
        <f t="shared" si="2"/>
        <v>0</v>
      </c>
      <c r="P58" s="8" t="e">
        <f t="shared" si="3"/>
        <v>#DIV/0!</v>
      </c>
      <c r="Q58" s="8">
        <f t="shared" si="4"/>
        <v>0</v>
      </c>
      <c r="R58" s="8">
        <f t="shared" si="5"/>
        <v>0</v>
      </c>
      <c r="S58" s="8">
        <f t="shared" si="6"/>
        <v>0</v>
      </c>
      <c r="T58" s="8" t="e">
        <f t="shared" si="7"/>
        <v>#DIV/0!</v>
      </c>
      <c r="W58" s="9" t="s">
        <v>147</v>
      </c>
    </row>
    <row r="59" spans="1:23">
      <c r="A59" t="s">
        <v>148</v>
      </c>
      <c r="B59" t="s">
        <v>149</v>
      </c>
      <c r="C59">
        <v>0.02</v>
      </c>
      <c r="D59">
        <v>0.02</v>
      </c>
      <c r="E59">
        <v>0.85</v>
      </c>
      <c r="F59">
        <v>0.06</v>
      </c>
      <c r="G59">
        <v>3.698</v>
      </c>
      <c r="H59">
        <v>3.0000000000000001E-3</v>
      </c>
      <c r="I59">
        <v>0.12</v>
      </c>
      <c r="J59">
        <v>0.06</v>
      </c>
      <c r="K59">
        <v>4</v>
      </c>
      <c r="L59">
        <v>0.5</v>
      </c>
      <c r="M59">
        <f t="shared" si="0"/>
        <v>4.4352932222474592E-2</v>
      </c>
      <c r="N59">
        <f t="shared" si="1"/>
        <v>1.0438740502211183E-3</v>
      </c>
      <c r="O59">
        <f t="shared" si="2"/>
        <v>2.7105374623752239E-2</v>
      </c>
      <c r="P59">
        <f t="shared" si="3"/>
        <v>3.6257399647122036E-3</v>
      </c>
      <c r="Q59">
        <f t="shared" si="4"/>
        <v>3.3881718279690299E-3</v>
      </c>
      <c r="R59">
        <f t="shared" si="5"/>
        <v>1.9801004189429395E-4</v>
      </c>
      <c r="S59">
        <f t="shared" si="6"/>
        <v>7.3297389463905439E-6</v>
      </c>
      <c r="T59">
        <f t="shared" si="7"/>
        <v>1.2755470411177524E-3</v>
      </c>
      <c r="U59">
        <v>0.50684931506849318</v>
      </c>
      <c r="V59">
        <v>2.8</v>
      </c>
      <c r="W59" s="10" t="s">
        <v>150</v>
      </c>
    </row>
    <row r="60" spans="1:23" s="8" customFormat="1">
      <c r="A60" s="8" t="s">
        <v>151</v>
      </c>
      <c r="B60" s="8" t="s">
        <v>152</v>
      </c>
      <c r="C60" s="8">
        <v>-0.53</v>
      </c>
      <c r="D60" s="8">
        <v>0.05</v>
      </c>
      <c r="E60" s="8">
        <v>0.93</v>
      </c>
      <c r="F60" s="8">
        <v>0.08</v>
      </c>
      <c r="G60" s="8">
        <v>5.3511699999999998</v>
      </c>
      <c r="H60" s="8">
        <v>5.5000000000000003E-4</v>
      </c>
      <c r="M60" s="8">
        <f t="shared" si="0"/>
        <v>5.8469795112868629E-2</v>
      </c>
      <c r="N60" s="8">
        <f t="shared" si="1"/>
        <v>1.6765580518532627E-3</v>
      </c>
      <c r="O60" s="8">
        <f t="shared" si="2"/>
        <v>0</v>
      </c>
      <c r="P60" s="8">
        <f t="shared" si="3"/>
        <v>0</v>
      </c>
      <c r="Q60" s="8">
        <f t="shared" si="4"/>
        <v>0</v>
      </c>
      <c r="R60" s="8">
        <f t="shared" si="5"/>
        <v>0</v>
      </c>
      <c r="S60" s="8">
        <f t="shared" si="6"/>
        <v>0</v>
      </c>
      <c r="T60" s="8">
        <f t="shared" si="7"/>
        <v>0</v>
      </c>
      <c r="W60" s="9" t="s">
        <v>153</v>
      </c>
    </row>
    <row r="61" spans="1:23" s="8" customFormat="1">
      <c r="A61" s="8" t="s">
        <v>154</v>
      </c>
      <c r="B61" s="8" t="s">
        <v>155</v>
      </c>
      <c r="C61" s="8">
        <v>-0.06</v>
      </c>
      <c r="D61" s="8">
        <v>0.09</v>
      </c>
      <c r="E61" s="8">
        <v>0.6</v>
      </c>
      <c r="F61" s="8">
        <v>0.04</v>
      </c>
      <c r="G61" s="8">
        <v>0.65852500000000003</v>
      </c>
      <c r="H61" s="8">
        <v>1.7E-5</v>
      </c>
      <c r="K61" s="8">
        <v>10.3</v>
      </c>
      <c r="L61" s="8">
        <v>7.95</v>
      </c>
      <c r="M61" s="8">
        <f t="shared" si="0"/>
        <v>1.2499808277287097E-2</v>
      </c>
      <c r="N61" s="8">
        <f t="shared" si="1"/>
        <v>2.7777360057527049E-4</v>
      </c>
      <c r="O61" s="8">
        <f t="shared" si="2"/>
        <v>3.135732230190965E-2</v>
      </c>
      <c r="P61" s="8">
        <f t="shared" si="3"/>
        <v>2.4243073479268802E-2</v>
      </c>
      <c r="Q61" s="8">
        <f t="shared" si="4"/>
        <v>2.4202981776716672E-2</v>
      </c>
      <c r="R61" s="8">
        <f t="shared" si="5"/>
        <v>0</v>
      </c>
      <c r="S61" s="8">
        <f t="shared" si="6"/>
        <v>2.6983256982522251E-7</v>
      </c>
      <c r="T61" s="8">
        <f t="shared" si="7"/>
        <v>1.3936587689737624E-3</v>
      </c>
      <c r="U61" s="8">
        <f>137.780326/365</f>
        <v>0.37748034520547946</v>
      </c>
      <c r="V61" s="8">
        <v>29.262499999999999</v>
      </c>
      <c r="W61" s="9" t="s">
        <v>156</v>
      </c>
    </row>
    <row r="62" spans="1:23">
      <c r="A62" t="s">
        <v>157</v>
      </c>
      <c r="B62" t="s">
        <v>155</v>
      </c>
      <c r="C62">
        <v>-0.06</v>
      </c>
      <c r="D62">
        <v>0.09</v>
      </c>
      <c r="E62">
        <v>0.6</v>
      </c>
      <c r="F62">
        <v>0.04</v>
      </c>
      <c r="G62">
        <v>7.8140000000000001</v>
      </c>
      <c r="H62">
        <v>1.65E-3</v>
      </c>
      <c r="I62">
        <v>4.1000000000000002E-2</v>
      </c>
      <c r="J62">
        <v>3.6999999999999998E-2</v>
      </c>
      <c r="K62">
        <v>0.11899999999999999</v>
      </c>
      <c r="L62">
        <v>5.9499999999999997E-2</v>
      </c>
      <c r="M62">
        <f t="shared" si="0"/>
        <v>6.5028556212120975E-2</v>
      </c>
      <c r="N62">
        <f t="shared" si="1"/>
        <v>1.4451080217835598E-3</v>
      </c>
      <c r="O62">
        <f t="shared" si="2"/>
        <v>8.2562674877096828E-4</v>
      </c>
      <c r="P62">
        <f t="shared" si="3"/>
        <v>4.144429362271866E-4</v>
      </c>
      <c r="Q62">
        <f t="shared" si="4"/>
        <v>4.1281337438548409E-4</v>
      </c>
      <c r="R62">
        <f t="shared" si="5"/>
        <v>1.2545847348247991E-6</v>
      </c>
      <c r="S62">
        <f t="shared" si="6"/>
        <v>5.8112965424114761E-8</v>
      </c>
      <c r="T62">
        <f t="shared" si="7"/>
        <v>3.6694522167598594E-5</v>
      </c>
      <c r="U62">
        <f>137.780326/365</f>
        <v>0.37748034520547946</v>
      </c>
      <c r="V62">
        <v>29.262499999999999</v>
      </c>
      <c r="W62" s="10" t="s">
        <v>156</v>
      </c>
    </row>
    <row r="63" spans="1:23">
      <c r="A63" t="s">
        <v>158</v>
      </c>
      <c r="B63" t="s">
        <v>155</v>
      </c>
      <c r="C63">
        <v>-0.06</v>
      </c>
      <c r="D63">
        <v>0.09</v>
      </c>
      <c r="E63">
        <v>0.6</v>
      </c>
      <c r="F63">
        <v>0.04</v>
      </c>
      <c r="G63">
        <v>14.69699</v>
      </c>
      <c r="H63">
        <v>3.6000000000000002E-4</v>
      </c>
      <c r="I63">
        <v>4.2999999999999997E-2</v>
      </c>
      <c r="J63">
        <v>3.7999999999999999E-2</v>
      </c>
      <c r="K63">
        <v>3.17</v>
      </c>
      <c r="L63">
        <v>0.84</v>
      </c>
      <c r="M63">
        <f t="shared" si="0"/>
        <v>9.9084891831758892E-2</v>
      </c>
      <c r="N63">
        <f t="shared" si="1"/>
        <v>2.2018870796552984E-3</v>
      </c>
      <c r="O63">
        <f t="shared" si="2"/>
        <v>2.7146333134095001E-2</v>
      </c>
      <c r="P63">
        <f t="shared" si="3"/>
        <v>7.2939640660111818E-3</v>
      </c>
      <c r="Q63">
        <f t="shared" si="4"/>
        <v>7.1933501049336887E-3</v>
      </c>
      <c r="R63">
        <f t="shared" si="5"/>
        <v>4.4439276563477095E-5</v>
      </c>
      <c r="S63">
        <f t="shared" si="6"/>
        <v>2.2164810455007464E-7</v>
      </c>
      <c r="T63">
        <f t="shared" si="7"/>
        <v>1.2065036948486669E-3</v>
      </c>
      <c r="U63">
        <f>137.780326/365</f>
        <v>0.37748034520547946</v>
      </c>
      <c r="V63">
        <v>29.262499999999999</v>
      </c>
      <c r="W63" s="10" t="s">
        <v>156</v>
      </c>
    </row>
    <row r="64" spans="1:23">
      <c r="A64" t="s">
        <v>159</v>
      </c>
      <c r="B64" t="s">
        <v>155</v>
      </c>
      <c r="C64">
        <v>-0.06</v>
      </c>
      <c r="D64">
        <v>0.09</v>
      </c>
      <c r="E64">
        <v>0.6</v>
      </c>
      <c r="F64">
        <v>0.04</v>
      </c>
      <c r="G64">
        <v>19.481999999999999</v>
      </c>
      <c r="H64">
        <v>1.1999999999999999E-3</v>
      </c>
      <c r="I64">
        <v>3.2000000000000001E-2</v>
      </c>
      <c r="J64">
        <v>2.9499999999999998E-2</v>
      </c>
      <c r="K64">
        <v>2.5299999999999998</v>
      </c>
      <c r="L64">
        <v>0.7</v>
      </c>
      <c r="M64">
        <f t="shared" si="0"/>
        <v>0.11956687164805313</v>
      </c>
      <c r="N64">
        <f t="shared" si="1"/>
        <v>2.6570461285222204E-3</v>
      </c>
      <c r="O64">
        <f t="shared" si="2"/>
        <v>2.3809679583121374E-2</v>
      </c>
      <c r="P64">
        <f t="shared" si="3"/>
        <v>6.6721475972814411E-3</v>
      </c>
      <c r="Q64">
        <f t="shared" si="4"/>
        <v>6.5876583826818026E-3</v>
      </c>
      <c r="R64">
        <f t="shared" si="5"/>
        <v>2.2499376888400299E-5</v>
      </c>
      <c r="S64">
        <f t="shared" si="6"/>
        <v>4.8885493446507296E-7</v>
      </c>
      <c r="T64">
        <f t="shared" si="7"/>
        <v>1.0582079814720614E-3</v>
      </c>
      <c r="U64">
        <f>137.780326/365</f>
        <v>0.37748034520547946</v>
      </c>
      <c r="V64">
        <v>29.262499999999999</v>
      </c>
      <c r="W64" s="10" t="s">
        <v>156</v>
      </c>
    </row>
    <row r="65" spans="1:23">
      <c r="A65" t="s">
        <v>160</v>
      </c>
      <c r="B65" t="s">
        <v>161</v>
      </c>
      <c r="C65">
        <v>-0.22</v>
      </c>
      <c r="D65">
        <v>0.03</v>
      </c>
      <c r="E65">
        <v>1.44</v>
      </c>
      <c r="F65">
        <v>0.18</v>
      </c>
      <c r="G65">
        <v>417.9</v>
      </c>
      <c r="H65">
        <v>0.5</v>
      </c>
      <c r="I65">
        <v>0.11</v>
      </c>
      <c r="J65">
        <v>0.03</v>
      </c>
      <c r="K65">
        <v>129.4</v>
      </c>
      <c r="L65">
        <v>2</v>
      </c>
      <c r="M65">
        <f t="shared" si="0"/>
        <v>1.2358729738361696</v>
      </c>
      <c r="N65">
        <f t="shared" si="1"/>
        <v>5.1504141942109831E-2</v>
      </c>
      <c r="O65">
        <f t="shared" si="2"/>
        <v>6.0316117242298688</v>
      </c>
      <c r="P65">
        <f t="shared" si="3"/>
        <v>0.51160898308331804</v>
      </c>
      <c r="Q65">
        <f t="shared" si="4"/>
        <v>9.3224292491960875E-2</v>
      </c>
      <c r="R65">
        <f t="shared" si="5"/>
        <v>2.0148110831013831E-2</v>
      </c>
      <c r="S65">
        <f t="shared" si="6"/>
        <v>2.405524337652498E-3</v>
      </c>
      <c r="T65">
        <f t="shared" si="7"/>
        <v>0.50263431035248907</v>
      </c>
      <c r="U65">
        <v>6.8410958904109593</v>
      </c>
      <c r="V65">
        <v>25</v>
      </c>
      <c r="W65" s="10" t="s">
        <v>25</v>
      </c>
    </row>
    <row r="66" spans="1:23">
      <c r="A66" t="s">
        <v>162</v>
      </c>
      <c r="B66" t="s">
        <v>163</v>
      </c>
      <c r="C66">
        <v>-0.15</v>
      </c>
      <c r="D66">
        <v>0.03</v>
      </c>
      <c r="E66">
        <v>0.76</v>
      </c>
      <c r="F66">
        <v>0.06</v>
      </c>
      <c r="G66">
        <v>2500</v>
      </c>
      <c r="H66">
        <v>350</v>
      </c>
      <c r="I66">
        <v>0.25</v>
      </c>
      <c r="J66">
        <v>0.23</v>
      </c>
      <c r="K66">
        <v>18.600000000000001</v>
      </c>
      <c r="L66">
        <v>2.9</v>
      </c>
      <c r="M66">
        <f t="shared" ref="M66:M129" si="8">(G66/365)^(2/3)*E66^(1/3)</f>
        <v>3.2913138216432469</v>
      </c>
      <c r="N66">
        <f t="shared" ref="N66:N129" si="9">SQRT((2/3*(G66/365)^(-1/3)*E66^(1/3)*(H66/365))^2+(1/3*(G66/365)^(2/3)*E66^(-2/3)*F66)^2)</f>
        <v>0.31916635479137156</v>
      </c>
      <c r="O66">
        <f t="shared" ref="O66:O129" si="10">0.004919*K66*SQRT(1-I66^2)*G66^(1/3)*E66^(2/3)</f>
        <v>1.0013005838255638</v>
      </c>
      <c r="P66">
        <f t="shared" ref="P66:P129" si="11">SQRT(Q66^2+R66^2+S66^2+T66^2)</f>
        <v>0.18194710949487403</v>
      </c>
      <c r="Q66">
        <f t="shared" ref="Q66:Q129" si="12">0.004919*SQRT(1-I66^2)*G66^(1/3)*E66^(2/3)*L66</f>
        <v>0.15611675769323308</v>
      </c>
      <c r="R66">
        <f t="shared" ref="R66:R129" si="13">0.004919*K66*I66/SQRT(1-I66^2)*G66^(1/3)*E66^(2/3)*J66</f>
        <v>6.1413102474634586E-2</v>
      </c>
      <c r="S66">
        <f t="shared" ref="S66:S129" si="14">0.004919*K66*SQRT(1-I66^2)*1/3*G66^(-2/3)*E66^(2/3)*H66</f>
        <v>4.672736057852632E-2</v>
      </c>
      <c r="T66">
        <f t="shared" ref="T66:T129" si="15">0.004919*K66*SQRT(1-I66^2)*G66^(1/3)*2/3*E66^(-1/3)*F66</f>
        <v>5.2700030727661266E-2</v>
      </c>
      <c r="U66">
        <v>25</v>
      </c>
      <c r="V66">
        <v>12</v>
      </c>
      <c r="W66" s="10" t="s">
        <v>100</v>
      </c>
    </row>
    <row r="67" spans="1:23">
      <c r="A67" t="s">
        <v>164</v>
      </c>
      <c r="B67" t="s">
        <v>165</v>
      </c>
      <c r="C67">
        <v>-0.13</v>
      </c>
      <c r="D67">
        <v>0.06</v>
      </c>
      <c r="E67">
        <v>0.71</v>
      </c>
      <c r="F67">
        <v>0.04</v>
      </c>
      <c r="G67">
        <v>19205.509999999998</v>
      </c>
      <c r="H67">
        <v>5806.8</v>
      </c>
      <c r="I67">
        <v>0.01</v>
      </c>
      <c r="J67">
        <v>0.01</v>
      </c>
      <c r="K67">
        <v>0.28000000000000003</v>
      </c>
      <c r="L67">
        <v>0.55000000000000004</v>
      </c>
      <c r="M67">
        <f t="shared" si="8"/>
        <v>12.5268372808632</v>
      </c>
      <c r="N67">
        <f t="shared" si="9"/>
        <v>2.5359338010076322</v>
      </c>
      <c r="O67">
        <f t="shared" si="10"/>
        <v>2.9353551347614536E-2</v>
      </c>
      <c r="P67">
        <f t="shared" si="11"/>
        <v>5.7745130778786125E-2</v>
      </c>
      <c r="Q67">
        <f t="shared" si="12"/>
        <v>5.7658761575671402E-2</v>
      </c>
      <c r="R67">
        <f t="shared" si="13"/>
        <v>2.9356486996314165E-6</v>
      </c>
      <c r="S67">
        <f t="shared" si="14"/>
        <v>2.9583559087180068E-3</v>
      </c>
      <c r="T67">
        <f t="shared" si="15"/>
        <v>1.1024808017883396E-3</v>
      </c>
      <c r="U67">
        <f>8200/365</f>
        <v>22.465753424657535</v>
      </c>
      <c r="V67">
        <v>8</v>
      </c>
      <c r="W67" s="10" t="s">
        <v>100</v>
      </c>
    </row>
    <row r="68" spans="1:23">
      <c r="A68" t="s">
        <v>166</v>
      </c>
      <c r="B68" t="s">
        <v>167</v>
      </c>
      <c r="C68">
        <v>0.17</v>
      </c>
      <c r="D68">
        <v>0.06</v>
      </c>
      <c r="E68">
        <v>2.73</v>
      </c>
      <c r="F68">
        <v>0.1</v>
      </c>
      <c r="G68">
        <v>594.90002000000004</v>
      </c>
      <c r="H68">
        <v>5.3</v>
      </c>
      <c r="I68">
        <v>0.151</v>
      </c>
      <c r="J68">
        <v>2.3E-2</v>
      </c>
      <c r="K68">
        <v>95.9</v>
      </c>
      <c r="L68">
        <v>1.8</v>
      </c>
      <c r="M68">
        <f t="shared" si="8"/>
        <v>1.9356268081467465</v>
      </c>
      <c r="N68">
        <f t="shared" si="9"/>
        <v>2.6281831754754733E-2</v>
      </c>
      <c r="O68">
        <f t="shared" si="10"/>
        <v>7.6608453601067561</v>
      </c>
      <c r="P68">
        <f t="shared" si="11"/>
        <v>0.23860598733853028</v>
      </c>
      <c r="Q68">
        <f t="shared" si="12"/>
        <v>0.14379063241076293</v>
      </c>
      <c r="R68">
        <f t="shared" si="13"/>
        <v>2.7226916867138386E-2</v>
      </c>
      <c r="S68">
        <f t="shared" si="14"/>
        <v>2.2750310440716768E-2</v>
      </c>
      <c r="T68">
        <f t="shared" si="15"/>
        <v>0.18707803077183774</v>
      </c>
      <c r="U68">
        <v>2.5</v>
      </c>
      <c r="V68">
        <v>9.9</v>
      </c>
      <c r="W68" s="10" t="s">
        <v>25</v>
      </c>
    </row>
    <row r="69" spans="1:23">
      <c r="A69" t="s">
        <v>168</v>
      </c>
      <c r="B69" t="s">
        <v>169</v>
      </c>
      <c r="C69">
        <v>7.0000000000000007E-2</v>
      </c>
      <c r="D69">
        <v>0.1</v>
      </c>
      <c r="E69">
        <v>4.51</v>
      </c>
      <c r="F69">
        <v>0.21</v>
      </c>
      <c r="G69">
        <v>407.5</v>
      </c>
      <c r="H69">
        <v>2.67</v>
      </c>
      <c r="I69">
        <v>0.155</v>
      </c>
      <c r="J69">
        <v>0.05</v>
      </c>
      <c r="K69">
        <v>51.1</v>
      </c>
      <c r="L69">
        <v>2.5</v>
      </c>
      <c r="M69">
        <f t="shared" si="8"/>
        <v>1.7780692843418002</v>
      </c>
      <c r="N69">
        <f t="shared" si="9"/>
        <v>2.8669608029896369E-2</v>
      </c>
      <c r="O69">
        <f t="shared" si="10"/>
        <v>5.0254771372223557</v>
      </c>
      <c r="P69">
        <f t="shared" si="11"/>
        <v>0.2941070549170765</v>
      </c>
      <c r="Q69">
        <f t="shared" si="12"/>
        <v>0.24586483058817787</v>
      </c>
      <c r="R69">
        <f t="shared" si="13"/>
        <v>3.9906194127383651E-2</v>
      </c>
      <c r="S69">
        <f t="shared" si="14"/>
        <v>1.0975888716878279E-2</v>
      </c>
      <c r="T69">
        <f t="shared" si="15"/>
        <v>0.15600150758561637</v>
      </c>
      <c r="U69">
        <v>13.010958904109589</v>
      </c>
      <c r="V69">
        <v>16.3</v>
      </c>
      <c r="W69" s="10" t="s">
        <v>170</v>
      </c>
    </row>
    <row r="70" spans="1:23">
      <c r="A70" t="s">
        <v>171</v>
      </c>
      <c r="B70" t="s">
        <v>169</v>
      </c>
      <c r="C70">
        <v>7.0000000000000007E-2</v>
      </c>
      <c r="D70">
        <v>0.1</v>
      </c>
      <c r="E70">
        <v>4.51</v>
      </c>
      <c r="F70">
        <v>0.21</v>
      </c>
      <c r="G70">
        <v>744.5</v>
      </c>
      <c r="H70">
        <v>3.71</v>
      </c>
      <c r="I70">
        <v>2.5000000000000001E-2</v>
      </c>
      <c r="J70">
        <v>0.05</v>
      </c>
      <c r="K70">
        <v>52.9</v>
      </c>
      <c r="L70">
        <v>2.6</v>
      </c>
      <c r="M70">
        <f t="shared" si="8"/>
        <v>2.6572968479989103</v>
      </c>
      <c r="N70">
        <f t="shared" si="9"/>
        <v>4.2178261964629836E-2</v>
      </c>
      <c r="O70">
        <f t="shared" si="10"/>
        <v>6.4358018423818901</v>
      </c>
      <c r="P70">
        <f t="shared" si="11"/>
        <v>0.37436206951336704</v>
      </c>
      <c r="Q70">
        <f t="shared" si="12"/>
        <v>0.31631540246111378</v>
      </c>
      <c r="R70">
        <f t="shared" si="13"/>
        <v>8.0497834176133706E-3</v>
      </c>
      <c r="S70">
        <f t="shared" si="14"/>
        <v>1.0690317812955819E-2</v>
      </c>
      <c r="T70">
        <f t="shared" si="15"/>
        <v>0.19978098845531367</v>
      </c>
      <c r="U70">
        <v>13.010958904109589</v>
      </c>
      <c r="V70">
        <v>16.3</v>
      </c>
      <c r="W70" s="10" t="s">
        <v>170</v>
      </c>
    </row>
    <row r="71" spans="1:23">
      <c r="A71" t="s">
        <v>172</v>
      </c>
      <c r="B71" t="s">
        <v>173</v>
      </c>
      <c r="C71">
        <v>0.13</v>
      </c>
      <c r="D71">
        <v>0.06</v>
      </c>
      <c r="E71">
        <v>1.26</v>
      </c>
      <c r="F71">
        <v>0.14000000000000001</v>
      </c>
      <c r="G71">
        <v>905.57399999999996</v>
      </c>
      <c r="H71">
        <v>3.08</v>
      </c>
      <c r="I71">
        <v>0.12</v>
      </c>
      <c r="J71">
        <v>0.05</v>
      </c>
      <c r="K71">
        <v>27.5</v>
      </c>
      <c r="L71">
        <v>1.5</v>
      </c>
      <c r="M71">
        <f t="shared" si="8"/>
        <v>1.979448629134638</v>
      </c>
      <c r="N71">
        <f t="shared" si="9"/>
        <v>7.3450171770476372E-2</v>
      </c>
      <c r="O71">
        <f t="shared" si="10"/>
        <v>1.5157056710305652</v>
      </c>
      <c r="P71">
        <f t="shared" si="11"/>
        <v>0.13974543266383277</v>
      </c>
      <c r="Q71">
        <f t="shared" si="12"/>
        <v>8.2674854783485366E-2</v>
      </c>
      <c r="R71">
        <f t="shared" si="13"/>
        <v>9.2271043285139919E-3</v>
      </c>
      <c r="S71">
        <f t="shared" si="14"/>
        <v>1.7183846807933023E-3</v>
      </c>
      <c r="T71">
        <f t="shared" si="15"/>
        <v>0.11227449415041225</v>
      </c>
      <c r="U71">
        <v>21.36986301369863</v>
      </c>
      <c r="V71">
        <v>15</v>
      </c>
      <c r="W71" s="10" t="s">
        <v>25</v>
      </c>
    </row>
    <row r="72" spans="1:23">
      <c r="A72" t="s">
        <v>174</v>
      </c>
      <c r="B72" t="s">
        <v>175</v>
      </c>
      <c r="C72">
        <v>-0.47</v>
      </c>
      <c r="D72">
        <v>0.03</v>
      </c>
      <c r="E72">
        <v>3.7</v>
      </c>
      <c r="F72">
        <v>0.44</v>
      </c>
      <c r="G72">
        <v>428.5</v>
      </c>
      <c r="H72">
        <v>1.25</v>
      </c>
      <c r="I72">
        <v>0.14399999999999999</v>
      </c>
      <c r="J72">
        <v>4.5999999999999999E-2</v>
      </c>
      <c r="K72">
        <v>208.3</v>
      </c>
      <c r="L72">
        <v>4.3</v>
      </c>
      <c r="M72">
        <f t="shared" si="8"/>
        <v>1.7212312243509236</v>
      </c>
      <c r="N72">
        <f t="shared" si="9"/>
        <v>6.8311049771126703E-2</v>
      </c>
      <c r="O72">
        <f t="shared" si="10"/>
        <v>18.286646876139272</v>
      </c>
      <c r="P72">
        <f t="shared" si="11"/>
        <v>1.5032970559516305</v>
      </c>
      <c r="Q72">
        <f t="shared" si="12"/>
        <v>0.37749679101007616</v>
      </c>
      <c r="R72">
        <f t="shared" si="13"/>
        <v>0.12369570300505943</v>
      </c>
      <c r="S72">
        <f t="shared" si="14"/>
        <v>1.7781648070925006E-2</v>
      </c>
      <c r="T72">
        <f t="shared" si="15"/>
        <v>1.4497521847750052</v>
      </c>
      <c r="U72">
        <v>6.0136986301369859</v>
      </c>
      <c r="V72">
        <v>43</v>
      </c>
      <c r="W72" s="10" t="s">
        <v>28</v>
      </c>
    </row>
    <row r="73" spans="1:23">
      <c r="A73" t="s">
        <v>176</v>
      </c>
      <c r="B73" t="s">
        <v>177</v>
      </c>
      <c r="C73">
        <v>-0.3</v>
      </c>
      <c r="D73">
        <v>0.03</v>
      </c>
      <c r="E73">
        <v>2.25</v>
      </c>
      <c r="F73">
        <v>0.17</v>
      </c>
      <c r="G73">
        <v>415.2</v>
      </c>
      <c r="H73">
        <v>1.85</v>
      </c>
      <c r="I73">
        <v>0.21</v>
      </c>
      <c r="J73">
        <v>0.1</v>
      </c>
      <c r="K73">
        <v>22</v>
      </c>
      <c r="L73">
        <v>2.2000000000000002</v>
      </c>
      <c r="M73">
        <f t="shared" si="8"/>
        <v>1.4279198348074464</v>
      </c>
      <c r="N73">
        <f t="shared" si="9"/>
        <v>3.6211696833377008E-2</v>
      </c>
      <c r="O73">
        <f t="shared" si="10"/>
        <v>1.3553346075142945</v>
      </c>
      <c r="P73">
        <f t="shared" si="11"/>
        <v>0.15466267951789633</v>
      </c>
      <c r="Q73">
        <f t="shared" si="12"/>
        <v>0.13553346075142947</v>
      </c>
      <c r="R73">
        <f t="shared" si="13"/>
        <v>2.9775109067685091E-2</v>
      </c>
      <c r="S73">
        <f t="shared" si="14"/>
        <v>2.012980911931154E-3</v>
      </c>
      <c r="T73">
        <f t="shared" si="15"/>
        <v>6.8268706156275602E-2</v>
      </c>
      <c r="U73">
        <f>396.9862/365</f>
        <v>1.0876334246575343</v>
      </c>
      <c r="V73">
        <v>16.41</v>
      </c>
      <c r="W73" s="10" t="s">
        <v>40</v>
      </c>
    </row>
    <row r="74" spans="1:23">
      <c r="A74" t="s">
        <v>178</v>
      </c>
      <c r="B74" t="s">
        <v>177</v>
      </c>
      <c r="C74">
        <v>-0.3</v>
      </c>
      <c r="D74">
        <v>0.03</v>
      </c>
      <c r="E74">
        <v>2.25</v>
      </c>
      <c r="F74">
        <v>0.17</v>
      </c>
      <c r="G74">
        <v>964.6</v>
      </c>
      <c r="H74">
        <v>3.1</v>
      </c>
      <c r="I74">
        <v>5.7000000000000002E-2</v>
      </c>
      <c r="J74">
        <v>3.3000000000000002E-2</v>
      </c>
      <c r="K74">
        <v>73</v>
      </c>
      <c r="L74">
        <v>2.1</v>
      </c>
      <c r="M74">
        <f t="shared" si="8"/>
        <v>2.5047464406270259</v>
      </c>
      <c r="N74">
        <f t="shared" si="9"/>
        <v>6.3310354169713187E-2</v>
      </c>
      <c r="O74">
        <f t="shared" si="10"/>
        <v>6.0822432809112188</v>
      </c>
      <c r="P74">
        <f t="shared" si="11"/>
        <v>0.35305473081571254</v>
      </c>
      <c r="Q74">
        <f t="shared" si="12"/>
        <v>0.17496864232758297</v>
      </c>
      <c r="R74">
        <f t="shared" si="13"/>
        <v>1.1477991606122291E-2</v>
      </c>
      <c r="S74">
        <f t="shared" si="14"/>
        <v>6.5156383201412597E-3</v>
      </c>
      <c r="T74">
        <f t="shared" si="15"/>
        <v>0.30636484674219477</v>
      </c>
      <c r="U74">
        <f>396.9862/365</f>
        <v>1.0876334246575343</v>
      </c>
      <c r="V74">
        <v>16.41</v>
      </c>
      <c r="W74" s="10" t="s">
        <v>40</v>
      </c>
    </row>
    <row r="75" spans="1:23">
      <c r="A75" t="s">
        <v>179</v>
      </c>
      <c r="B75" t="s">
        <v>180</v>
      </c>
      <c r="C75">
        <v>-0.32</v>
      </c>
      <c r="D75">
        <v>0.17</v>
      </c>
      <c r="E75">
        <v>0.42</v>
      </c>
      <c r="F75">
        <v>0.03</v>
      </c>
      <c r="G75">
        <v>11.443300000000001</v>
      </c>
      <c r="H75">
        <v>1.6000000000000001E-3</v>
      </c>
      <c r="I75">
        <v>0.12</v>
      </c>
      <c r="J75">
        <v>7.0000000000000007E-2</v>
      </c>
      <c r="K75">
        <v>2.93</v>
      </c>
      <c r="L75">
        <v>0.28999999999999998</v>
      </c>
      <c r="M75">
        <f t="shared" si="8"/>
        <v>7.445983044308678E-2</v>
      </c>
      <c r="N75">
        <f t="shared" si="9"/>
        <v>1.7728666918798534E-3</v>
      </c>
      <c r="O75">
        <f t="shared" si="10"/>
        <v>1.8083316289489105E-2</v>
      </c>
      <c r="P75">
        <f t="shared" si="11"/>
        <v>1.9921613194237094E-3</v>
      </c>
      <c r="Q75">
        <f t="shared" si="12"/>
        <v>1.7898162880381709E-3</v>
      </c>
      <c r="R75">
        <f t="shared" si="13"/>
        <v>1.5411917292178215E-4</v>
      </c>
      <c r="S75">
        <f t="shared" si="14"/>
        <v>8.4280193251895784E-7</v>
      </c>
      <c r="T75">
        <f t="shared" si="15"/>
        <v>8.6111029949948121E-4</v>
      </c>
      <c r="U75">
        <v>14.91232876712329</v>
      </c>
      <c r="V75">
        <v>1.93</v>
      </c>
      <c r="W75" s="10" t="s">
        <v>181</v>
      </c>
    </row>
    <row r="76" spans="1:23">
      <c r="A76" t="s">
        <v>182</v>
      </c>
      <c r="B76" t="s">
        <v>183</v>
      </c>
      <c r="C76">
        <v>-0.02</v>
      </c>
      <c r="D76">
        <v>0.2</v>
      </c>
      <c r="E76">
        <v>0.4</v>
      </c>
      <c r="F76">
        <v>0.04</v>
      </c>
      <c r="G76">
        <v>8.6310000000000002</v>
      </c>
      <c r="H76">
        <v>1E-3</v>
      </c>
      <c r="I76">
        <v>0.11</v>
      </c>
      <c r="J76">
        <v>0.04</v>
      </c>
      <c r="K76">
        <v>6.22</v>
      </c>
      <c r="L76">
        <v>0.26</v>
      </c>
      <c r="M76">
        <f t="shared" si="8"/>
        <v>6.0701417365310248E-2</v>
      </c>
      <c r="N76">
        <f t="shared" si="9"/>
        <v>2.0233860111563166E-3</v>
      </c>
      <c r="O76">
        <f t="shared" si="10"/>
        <v>3.3864972950724936E-2</v>
      </c>
      <c r="P76">
        <f t="shared" si="11"/>
        <v>2.6690189944861865E-3</v>
      </c>
      <c r="Q76">
        <f t="shared" si="12"/>
        <v>1.4155776474579556E-3</v>
      </c>
      <c r="R76">
        <f t="shared" si="13"/>
        <v>1.5083093530032364E-4</v>
      </c>
      <c r="S76">
        <f t="shared" si="14"/>
        <v>1.3078813946134065E-6</v>
      </c>
      <c r="T76">
        <f t="shared" si="15"/>
        <v>2.2576648633816625E-3</v>
      </c>
      <c r="U76">
        <v>8.1863013698630134</v>
      </c>
      <c r="V76">
        <v>6.31</v>
      </c>
      <c r="W76" s="10" t="s">
        <v>115</v>
      </c>
    </row>
    <row r="77" spans="1:23">
      <c r="A77" t="s">
        <v>184</v>
      </c>
      <c r="B77" t="s">
        <v>183</v>
      </c>
      <c r="C77">
        <v>-0.02</v>
      </c>
      <c r="D77">
        <v>0.2</v>
      </c>
      <c r="E77">
        <v>0.4</v>
      </c>
      <c r="F77">
        <v>0.04</v>
      </c>
      <c r="G77">
        <v>25.630579999999998</v>
      </c>
      <c r="H77">
        <v>2.5499999999999998E-2</v>
      </c>
      <c r="I77">
        <v>9.9000000000000005E-2</v>
      </c>
      <c r="J77">
        <v>8.5999999999999993E-2</v>
      </c>
      <c r="K77">
        <v>2.75</v>
      </c>
      <c r="L77">
        <v>0.35</v>
      </c>
      <c r="M77">
        <f t="shared" si="8"/>
        <v>0.12540948281444142</v>
      </c>
      <c r="N77">
        <f t="shared" si="9"/>
        <v>4.1811435778599795E-3</v>
      </c>
      <c r="O77">
        <f t="shared" si="10"/>
        <v>2.1545846609063269E-2</v>
      </c>
      <c r="P77">
        <f t="shared" si="11"/>
        <v>3.1011675700952737E-3</v>
      </c>
      <c r="Q77">
        <f t="shared" si="12"/>
        <v>2.742198659335325E-3</v>
      </c>
      <c r="R77">
        <f t="shared" si="13"/>
        <v>1.852570423011583E-4</v>
      </c>
      <c r="S77">
        <f t="shared" si="14"/>
        <v>7.1453590272650018E-6</v>
      </c>
      <c r="T77">
        <f t="shared" si="15"/>
        <v>1.4363897739375511E-3</v>
      </c>
      <c r="U77">
        <v>8.1863013698630134</v>
      </c>
      <c r="V77">
        <v>6.31</v>
      </c>
      <c r="W77" s="10" t="s">
        <v>115</v>
      </c>
    </row>
    <row r="78" spans="1:23">
      <c r="A78" t="s">
        <v>185</v>
      </c>
      <c r="B78" t="s">
        <v>183</v>
      </c>
      <c r="C78">
        <v>-0.02</v>
      </c>
      <c r="D78">
        <v>0.2</v>
      </c>
      <c r="E78">
        <v>0.4</v>
      </c>
      <c r="F78">
        <v>0.04</v>
      </c>
      <c r="G78">
        <v>603.95115999999996</v>
      </c>
      <c r="H78">
        <v>7.5586200000000003</v>
      </c>
      <c r="I78">
        <v>0.373</v>
      </c>
      <c r="J78">
        <v>7.6999999999999999E-2</v>
      </c>
      <c r="K78">
        <v>4.42</v>
      </c>
      <c r="L78">
        <v>0.51</v>
      </c>
      <c r="M78">
        <f t="shared" si="8"/>
        <v>1.0307641387650954</v>
      </c>
      <c r="N78">
        <f t="shared" si="9"/>
        <v>3.5418793848861214E-2</v>
      </c>
      <c r="O78">
        <f t="shared" si="10"/>
        <v>9.2571094465157031E-2</v>
      </c>
      <c r="P78">
        <f t="shared" si="11"/>
        <v>1.272255871956399E-2</v>
      </c>
      <c r="Q78">
        <f t="shared" si="12"/>
        <v>1.0681280130595043E-2</v>
      </c>
      <c r="R78">
        <f t="shared" si="13"/>
        <v>3.0884237059138659E-3</v>
      </c>
      <c r="S78">
        <f t="shared" si="14"/>
        <v>3.8618449768147115E-4</v>
      </c>
      <c r="T78">
        <f t="shared" si="15"/>
        <v>6.1714062976771355E-3</v>
      </c>
      <c r="U78">
        <v>8.1863013698630134</v>
      </c>
      <c r="V78">
        <v>6.31</v>
      </c>
      <c r="W78" s="10" t="s">
        <v>115</v>
      </c>
    </row>
    <row r="79" spans="1:23">
      <c r="A79" t="s">
        <v>186</v>
      </c>
      <c r="B79" t="s">
        <v>187</v>
      </c>
      <c r="C79">
        <v>-0.01</v>
      </c>
      <c r="D79">
        <v>0.1</v>
      </c>
      <c r="E79">
        <v>0.5</v>
      </c>
      <c r="F79">
        <v>0.05</v>
      </c>
      <c r="G79">
        <v>8.7832000000000008</v>
      </c>
      <c r="H79">
        <v>5.4000000000000003E-3</v>
      </c>
      <c r="I79">
        <v>0.14799999999999999</v>
      </c>
      <c r="J79">
        <v>0.14199999999999999</v>
      </c>
      <c r="K79">
        <v>4.12</v>
      </c>
      <c r="L79">
        <v>0.52</v>
      </c>
      <c r="M79">
        <f t="shared" si="8"/>
        <v>6.6155091307527683E-2</v>
      </c>
      <c r="N79">
        <f t="shared" si="9"/>
        <v>2.2053364110089244E-3</v>
      </c>
      <c r="O79">
        <f t="shared" si="10"/>
        <v>2.6051278412203858E-2</v>
      </c>
      <c r="P79">
        <f t="shared" si="11"/>
        <v>3.7604217864795945E-3</v>
      </c>
      <c r="Q79">
        <f t="shared" si="12"/>
        <v>3.2880254306665068E-3</v>
      </c>
      <c r="R79">
        <f t="shared" si="13"/>
        <v>5.5975453034352082E-4</v>
      </c>
      <c r="S79">
        <f t="shared" si="14"/>
        <v>5.3388629590544412E-6</v>
      </c>
      <c r="T79">
        <f t="shared" si="15"/>
        <v>1.736751894146924E-3</v>
      </c>
      <c r="U79">
        <v>4.1095890410958908</v>
      </c>
      <c r="V79">
        <v>2.5</v>
      </c>
      <c r="W79" s="10" t="s">
        <v>188</v>
      </c>
    </row>
    <row r="80" spans="1:23">
      <c r="A80" t="s">
        <v>189</v>
      </c>
      <c r="B80" t="s">
        <v>190</v>
      </c>
      <c r="C80">
        <v>0.13</v>
      </c>
      <c r="D80">
        <v>0.1</v>
      </c>
      <c r="E80">
        <v>0.36</v>
      </c>
      <c r="F80">
        <v>0.04</v>
      </c>
      <c r="G80">
        <v>2288</v>
      </c>
      <c r="H80">
        <v>59</v>
      </c>
      <c r="I80">
        <v>0.21</v>
      </c>
      <c r="J80">
        <v>0.08</v>
      </c>
      <c r="K80">
        <v>25.8</v>
      </c>
      <c r="L80">
        <v>2.2000000000000002</v>
      </c>
      <c r="M80">
        <f t="shared" si="8"/>
        <v>2.418482434062728</v>
      </c>
      <c r="N80">
        <f t="shared" si="9"/>
        <v>9.8752222770881942E-2</v>
      </c>
      <c r="O80">
        <f t="shared" si="10"/>
        <v>0.82741444755266003</v>
      </c>
      <c r="P80">
        <f t="shared" si="11"/>
        <v>9.4849750982965483E-2</v>
      </c>
      <c r="Q80">
        <f t="shared" si="12"/>
        <v>7.055472033394776E-2</v>
      </c>
      <c r="R80">
        <f t="shared" si="13"/>
        <v>1.4541858686980531E-2</v>
      </c>
      <c r="S80">
        <f t="shared" si="14"/>
        <v>7.1120997094415743E-3</v>
      </c>
      <c r="T80">
        <f t="shared" si="15"/>
        <v>6.1289959077974833E-2</v>
      </c>
      <c r="U80">
        <v>10</v>
      </c>
      <c r="V80">
        <v>9.51</v>
      </c>
      <c r="W80" s="10" t="s">
        <v>188</v>
      </c>
    </row>
    <row r="81" spans="1:23">
      <c r="A81" t="s">
        <v>191</v>
      </c>
      <c r="B81" t="s">
        <v>192</v>
      </c>
      <c r="C81">
        <v>0.09</v>
      </c>
      <c r="D81">
        <v>0.17</v>
      </c>
      <c r="E81">
        <v>0.28999999999999998</v>
      </c>
      <c r="F81">
        <v>0</v>
      </c>
      <c r="G81">
        <v>18.649799999999999</v>
      </c>
      <c r="H81">
        <v>5.5500000000000002E-3</v>
      </c>
      <c r="I81">
        <v>0.1</v>
      </c>
      <c r="J81">
        <v>0.08</v>
      </c>
      <c r="K81">
        <v>1.61</v>
      </c>
      <c r="L81">
        <v>0.15</v>
      </c>
      <c r="M81">
        <f t="shared" si="8"/>
        <v>9.1142347207740504E-2</v>
      </c>
      <c r="N81">
        <f t="shared" si="9"/>
        <v>1.8082053677178297E-5</v>
      </c>
      <c r="O81">
        <f t="shared" si="10"/>
        <v>9.1553936198668657E-3</v>
      </c>
      <c r="P81">
        <f t="shared" si="11"/>
        <v>8.5618987349971346E-4</v>
      </c>
      <c r="Q81">
        <f t="shared" si="12"/>
        <v>8.5298698321740975E-4</v>
      </c>
      <c r="R81">
        <f t="shared" si="13"/>
        <v>7.3982978746398907E-5</v>
      </c>
      <c r="S81">
        <f t="shared" si="14"/>
        <v>9.0818551387970418E-7</v>
      </c>
      <c r="T81">
        <f t="shared" si="15"/>
        <v>0</v>
      </c>
      <c r="U81">
        <f>1300/365</f>
        <v>3.5616438356164384</v>
      </c>
      <c r="V81">
        <v>0.6</v>
      </c>
      <c r="W81" s="10" t="s">
        <v>193</v>
      </c>
    </row>
    <row r="82" spans="1:23">
      <c r="A82" t="s">
        <v>194</v>
      </c>
      <c r="B82" t="s">
        <v>192</v>
      </c>
      <c r="C82">
        <v>0.09</v>
      </c>
      <c r="D82">
        <v>0.17</v>
      </c>
      <c r="E82">
        <v>0.28999999999999998</v>
      </c>
      <c r="F82">
        <v>0</v>
      </c>
      <c r="G82">
        <v>4.7233999999999998</v>
      </c>
      <c r="H82">
        <v>4.0000000000000002E-4</v>
      </c>
      <c r="I82">
        <v>0.17</v>
      </c>
      <c r="J82">
        <v>0.125</v>
      </c>
      <c r="K82">
        <v>1.06</v>
      </c>
      <c r="L82">
        <v>0.15</v>
      </c>
      <c r="M82">
        <f t="shared" si="8"/>
        <v>3.6484402631715311E-2</v>
      </c>
      <c r="N82">
        <f t="shared" si="9"/>
        <v>2.0597819441766694E-6</v>
      </c>
      <c r="O82">
        <f t="shared" si="10"/>
        <v>3.7771558545806523E-3</v>
      </c>
      <c r="P82">
        <f t="shared" si="11"/>
        <v>5.4085601265378301E-4</v>
      </c>
      <c r="Q82">
        <f t="shared" si="12"/>
        <v>5.3450318696896015E-4</v>
      </c>
      <c r="R82">
        <f t="shared" si="13"/>
        <v>8.2653240562083081E-5</v>
      </c>
      <c r="S82">
        <f t="shared" si="14"/>
        <v>1.0662251357300962E-7</v>
      </c>
      <c r="T82">
        <f t="shared" si="15"/>
        <v>0</v>
      </c>
      <c r="U82">
        <f>1300/365</f>
        <v>3.5616438356164384</v>
      </c>
      <c r="V82">
        <v>0.6</v>
      </c>
      <c r="W82" s="10" t="s">
        <v>193</v>
      </c>
    </row>
    <row r="83" spans="1:23">
      <c r="A83" t="s">
        <v>195</v>
      </c>
      <c r="B83" t="s">
        <v>196</v>
      </c>
      <c r="C83">
        <v>0.12</v>
      </c>
      <c r="D83">
        <v>0.06</v>
      </c>
      <c r="E83">
        <v>0.91</v>
      </c>
      <c r="F83">
        <v>7.0000000000000007E-2</v>
      </c>
      <c r="G83">
        <v>133.71001000000001</v>
      </c>
      <c r="H83">
        <v>0.2</v>
      </c>
      <c r="I83">
        <v>0.51100000000000001</v>
      </c>
      <c r="J83">
        <v>1.7000000000000001E-2</v>
      </c>
      <c r="K83">
        <v>167</v>
      </c>
      <c r="L83">
        <v>4</v>
      </c>
      <c r="M83">
        <f t="shared" si="8"/>
        <v>0.49612887273893091</v>
      </c>
      <c r="N83">
        <f t="shared" si="9"/>
        <v>1.2730869593782964E-2</v>
      </c>
      <c r="O83">
        <f t="shared" si="10"/>
        <v>3.390748076664539</v>
      </c>
      <c r="P83">
        <f t="shared" si="11"/>
        <v>0.19602006150417584</v>
      </c>
      <c r="Q83">
        <f t="shared" si="12"/>
        <v>8.1215522794360229E-2</v>
      </c>
      <c r="R83">
        <f t="shared" si="13"/>
        <v>3.9865023287960349E-2</v>
      </c>
      <c r="S83">
        <f t="shared" si="14"/>
        <v>1.6905979722657708E-3</v>
      </c>
      <c r="T83">
        <f t="shared" si="15"/>
        <v>0.17388451675202765</v>
      </c>
      <c r="U83">
        <f>1546/365</f>
        <v>4.2356164383561641</v>
      </c>
      <c r="V83">
        <v>19.2</v>
      </c>
      <c r="W83" s="10" t="s">
        <v>33</v>
      </c>
    </row>
    <row r="84" spans="1:23">
      <c r="A84" t="s">
        <v>197</v>
      </c>
      <c r="B84" t="s">
        <v>198</v>
      </c>
      <c r="C84">
        <v>-0.3</v>
      </c>
      <c r="D84">
        <v>0.12</v>
      </c>
      <c r="E84">
        <v>0.68100000000000005</v>
      </c>
      <c r="F84">
        <v>0</v>
      </c>
      <c r="G84">
        <v>5.9740000000000002</v>
      </c>
      <c r="H84">
        <v>1E-3</v>
      </c>
      <c r="I84">
        <v>0.11</v>
      </c>
      <c r="J84">
        <v>0.09</v>
      </c>
      <c r="K84">
        <v>1.93</v>
      </c>
      <c r="L84">
        <v>0.26</v>
      </c>
      <c r="M84">
        <f t="shared" si="8"/>
        <v>5.6714913386877126E-2</v>
      </c>
      <c r="N84">
        <f t="shared" si="9"/>
        <v>6.3290830696213702E-6</v>
      </c>
      <c r="O84">
        <f t="shared" si="10"/>
        <v>1.3252885270271662E-2</v>
      </c>
      <c r="P84">
        <f t="shared" si="11"/>
        <v>1.7902959141175637E-3</v>
      </c>
      <c r="Q84">
        <f t="shared" si="12"/>
        <v>1.7853627825236437E-3</v>
      </c>
      <c r="R84">
        <f t="shared" si="13"/>
        <v>1.3281057209807619E-4</v>
      </c>
      <c r="S84">
        <f t="shared" si="14"/>
        <v>7.3947579903312466E-7</v>
      </c>
      <c r="T84">
        <f t="shared" si="15"/>
        <v>0</v>
      </c>
      <c r="U84">
        <f>1000/365</f>
        <v>2.7397260273972601</v>
      </c>
      <c r="V84">
        <v>0.88</v>
      </c>
      <c r="W84" s="10" t="s">
        <v>193</v>
      </c>
    </row>
    <row r="85" spans="1:23">
      <c r="A85" t="s">
        <v>199</v>
      </c>
      <c r="B85" t="s">
        <v>198</v>
      </c>
      <c r="C85">
        <v>-0.3</v>
      </c>
      <c r="D85">
        <v>0.12</v>
      </c>
      <c r="E85">
        <v>0.68100000000000005</v>
      </c>
      <c r="F85">
        <v>0</v>
      </c>
      <c r="G85">
        <v>1.2200299999999999</v>
      </c>
      <c r="H85">
        <v>5.0000000000000002E-5</v>
      </c>
      <c r="I85">
        <v>0.19</v>
      </c>
      <c r="J85">
        <v>0.155</v>
      </c>
      <c r="K85">
        <v>1.43</v>
      </c>
      <c r="L85">
        <v>0.26500000000000001</v>
      </c>
      <c r="M85">
        <f t="shared" si="8"/>
        <v>1.9668329150099102E-2</v>
      </c>
      <c r="N85">
        <f t="shared" si="9"/>
        <v>5.3737282826649334E-7</v>
      </c>
      <c r="O85">
        <f t="shared" si="10"/>
        <v>5.7119416385024999E-3</v>
      </c>
      <c r="P85">
        <f t="shared" si="11"/>
        <v>1.0727965611846122E-3</v>
      </c>
      <c r="Q85">
        <f t="shared" si="12"/>
        <v>1.0585066672749387E-3</v>
      </c>
      <c r="R85">
        <f t="shared" si="13"/>
        <v>1.745167354019075E-4</v>
      </c>
      <c r="S85">
        <f t="shared" si="14"/>
        <v>7.8030070824795282E-8</v>
      </c>
      <c r="T85">
        <f t="shared" si="15"/>
        <v>0</v>
      </c>
      <c r="U85">
        <f>1000/365</f>
        <v>2.7397260273972601</v>
      </c>
      <c r="V85">
        <v>0.88</v>
      </c>
      <c r="W85" s="10" t="s">
        <v>193</v>
      </c>
    </row>
    <row r="86" spans="1:23">
      <c r="A86" t="s">
        <v>200</v>
      </c>
      <c r="B86" t="s">
        <v>198</v>
      </c>
      <c r="C86">
        <v>-0.3</v>
      </c>
      <c r="D86">
        <v>0.12</v>
      </c>
      <c r="E86">
        <v>0.68100000000000005</v>
      </c>
      <c r="F86">
        <v>0</v>
      </c>
      <c r="G86">
        <v>257.8</v>
      </c>
      <c r="H86">
        <v>3.55</v>
      </c>
      <c r="I86">
        <v>0.32</v>
      </c>
      <c r="J86">
        <v>0.20499999999999999</v>
      </c>
      <c r="K86">
        <v>1.47</v>
      </c>
      <c r="L86">
        <v>0.32500000000000001</v>
      </c>
      <c r="M86">
        <f t="shared" si="8"/>
        <v>0.6977648205324557</v>
      </c>
      <c r="N86">
        <f t="shared" si="9"/>
        <v>6.4056506668999673E-3</v>
      </c>
      <c r="O86">
        <f t="shared" si="10"/>
        <v>3.3749029728168414E-2</v>
      </c>
      <c r="P86">
        <f t="shared" si="11"/>
        <v>7.8601486049012827E-3</v>
      </c>
      <c r="Q86">
        <f t="shared" si="12"/>
        <v>7.4615201779964181E-3</v>
      </c>
      <c r="R86">
        <f t="shared" si="13"/>
        <v>2.4665066289748755E-3</v>
      </c>
      <c r="S86">
        <f t="shared" si="14"/>
        <v>1.5491214835143243E-4</v>
      </c>
      <c r="T86">
        <f t="shared" si="15"/>
        <v>0</v>
      </c>
      <c r="U86">
        <f>1000/365</f>
        <v>2.7397260273972601</v>
      </c>
      <c r="V86">
        <v>0.88</v>
      </c>
      <c r="W86" s="10" t="s">
        <v>193</v>
      </c>
    </row>
    <row r="87" spans="1:23">
      <c r="A87" t="s">
        <v>201</v>
      </c>
      <c r="B87" t="s">
        <v>202</v>
      </c>
      <c r="C87">
        <v>0.23</v>
      </c>
      <c r="D87">
        <v>0.1</v>
      </c>
      <c r="E87">
        <v>0.43</v>
      </c>
      <c r="F87">
        <v>0.04</v>
      </c>
      <c r="G87">
        <v>692</v>
      </c>
      <c r="H87">
        <v>2</v>
      </c>
      <c r="I87">
        <v>0.11</v>
      </c>
      <c r="J87">
        <v>0.05</v>
      </c>
      <c r="K87">
        <v>72.95</v>
      </c>
      <c r="L87">
        <v>1.01</v>
      </c>
      <c r="M87">
        <f t="shared" si="8"/>
        <v>1.156196468499292</v>
      </c>
      <c r="N87">
        <f t="shared" si="9"/>
        <v>3.5920201032325488E-2</v>
      </c>
      <c r="O87">
        <f t="shared" si="10"/>
        <v>1.7972408450625224</v>
      </c>
      <c r="P87">
        <f t="shared" si="11"/>
        <v>0.11465119260663285</v>
      </c>
      <c r="Q87">
        <f t="shared" si="12"/>
        <v>2.4882978115327588E-2</v>
      </c>
      <c r="R87">
        <f t="shared" si="13"/>
        <v>1.0005895989314581E-2</v>
      </c>
      <c r="S87">
        <f t="shared" si="14"/>
        <v>1.7314459008309479E-3</v>
      </c>
      <c r="T87">
        <f t="shared" si="15"/>
        <v>0.11145679659302463</v>
      </c>
      <c r="U87">
        <v>7.5</v>
      </c>
      <c r="V87">
        <v>7.4</v>
      </c>
      <c r="W87" s="10" t="s">
        <v>188</v>
      </c>
    </row>
    <row r="88" spans="1:23">
      <c r="A88" t="s">
        <v>203</v>
      </c>
      <c r="B88" t="s">
        <v>202</v>
      </c>
      <c r="C88">
        <v>0.23</v>
      </c>
      <c r="D88">
        <v>0.1</v>
      </c>
      <c r="E88">
        <v>0.43</v>
      </c>
      <c r="F88">
        <v>0.04</v>
      </c>
      <c r="G88">
        <v>7100</v>
      </c>
      <c r="H88">
        <v>4750</v>
      </c>
      <c r="I88">
        <v>0.81</v>
      </c>
      <c r="J88">
        <v>0.2</v>
      </c>
      <c r="K88">
        <v>16.57</v>
      </c>
      <c r="L88">
        <v>1.28</v>
      </c>
      <c r="M88">
        <f t="shared" si="8"/>
        <v>5.4592519936207102</v>
      </c>
      <c r="N88">
        <f t="shared" si="9"/>
        <v>2.4407549228832228</v>
      </c>
      <c r="O88">
        <f t="shared" si="10"/>
        <v>0.52337604236543012</v>
      </c>
      <c r="P88">
        <f t="shared" si="11"/>
        <v>0.2776600201245748</v>
      </c>
      <c r="Q88">
        <f t="shared" si="12"/>
        <v>4.0429772735531104E-2</v>
      </c>
      <c r="R88">
        <f t="shared" si="13"/>
        <v>0.24654527148356997</v>
      </c>
      <c r="S88">
        <f t="shared" si="14"/>
        <v>0.11671531461200917</v>
      </c>
      <c r="T88">
        <f t="shared" si="15"/>
        <v>3.2457428983902636E-2</v>
      </c>
      <c r="U88">
        <v>7.5</v>
      </c>
      <c r="V88">
        <v>7.4</v>
      </c>
      <c r="W88" s="10" t="s">
        <v>188</v>
      </c>
    </row>
    <row r="89" spans="1:23">
      <c r="A89" t="s">
        <v>204</v>
      </c>
      <c r="B89" t="s">
        <v>205</v>
      </c>
      <c r="C89">
        <v>0.27</v>
      </c>
      <c r="D89">
        <v>0.1</v>
      </c>
      <c r="E89">
        <v>0.69</v>
      </c>
      <c r="F89">
        <v>7.0000000000000007E-2</v>
      </c>
      <c r="G89">
        <v>4100</v>
      </c>
      <c r="H89">
        <v>300</v>
      </c>
      <c r="I89">
        <v>0.37</v>
      </c>
      <c r="J89">
        <v>0.05</v>
      </c>
      <c r="K89">
        <v>42</v>
      </c>
      <c r="L89">
        <v>1.7</v>
      </c>
      <c r="M89">
        <f t="shared" si="8"/>
        <v>4.4321082433103198</v>
      </c>
      <c r="N89">
        <f t="shared" si="9"/>
        <v>0.26307041966937267</v>
      </c>
      <c r="O89">
        <f t="shared" si="10"/>
        <v>2.3987446400790162</v>
      </c>
      <c r="P89">
        <f t="shared" si="11"/>
        <v>0.20448282126365683</v>
      </c>
      <c r="Q89">
        <f t="shared" si="12"/>
        <v>9.7092044955579215E-2</v>
      </c>
      <c r="R89">
        <f t="shared" si="13"/>
        <v>5.1415566958013893E-2</v>
      </c>
      <c r="S89">
        <f t="shared" si="14"/>
        <v>5.8505966831195577E-2</v>
      </c>
      <c r="T89">
        <f t="shared" si="15"/>
        <v>0.16223393701017502</v>
      </c>
      <c r="U89">
        <v>10</v>
      </c>
      <c r="V89">
        <v>6</v>
      </c>
      <c r="W89" s="10" t="s">
        <v>206</v>
      </c>
    </row>
    <row r="90" spans="1:23">
      <c r="A90" t="s">
        <v>207</v>
      </c>
      <c r="B90" t="s">
        <v>208</v>
      </c>
      <c r="C90">
        <v>0.02</v>
      </c>
      <c r="D90">
        <v>0.09</v>
      </c>
      <c r="E90">
        <v>0.42</v>
      </c>
      <c r="F90">
        <v>0</v>
      </c>
      <c r="G90">
        <v>30.6</v>
      </c>
      <c r="H90">
        <v>0.02</v>
      </c>
      <c r="I90">
        <v>7.0000000000000007E-2</v>
      </c>
      <c r="J90">
        <v>0.04</v>
      </c>
      <c r="K90">
        <v>8.9</v>
      </c>
      <c r="L90">
        <v>0.4</v>
      </c>
      <c r="M90">
        <f t="shared" si="8"/>
        <v>0.14345052372309916</v>
      </c>
      <c r="N90">
        <f t="shared" si="9"/>
        <v>6.2505674824879799E-5</v>
      </c>
      <c r="O90">
        <f t="shared" si="10"/>
        <v>7.6607894813578464E-2</v>
      </c>
      <c r="P90">
        <f t="shared" si="11"/>
        <v>3.4498329327028693E-3</v>
      </c>
      <c r="Q90">
        <f t="shared" si="12"/>
        <v>3.4430514522956618E-3</v>
      </c>
      <c r="R90">
        <f t="shared" si="13"/>
        <v>2.1555834135063786E-4</v>
      </c>
      <c r="S90">
        <f t="shared" si="14"/>
        <v>1.6690173161999667E-5</v>
      </c>
      <c r="T90">
        <f t="shared" si="15"/>
        <v>0</v>
      </c>
      <c r="U90">
        <v>4.1479452054794521</v>
      </c>
      <c r="V90">
        <v>2.86</v>
      </c>
      <c r="W90" s="10" t="s">
        <v>209</v>
      </c>
    </row>
    <row r="91" spans="1:23">
      <c r="A91" t="s">
        <v>210</v>
      </c>
      <c r="B91" t="s">
        <v>208</v>
      </c>
      <c r="C91">
        <v>0.02</v>
      </c>
      <c r="D91">
        <v>0.09</v>
      </c>
      <c r="E91">
        <v>0.42</v>
      </c>
      <c r="F91">
        <v>0</v>
      </c>
      <c r="G91">
        <v>48.14</v>
      </c>
      <c r="H91">
        <v>0.12</v>
      </c>
      <c r="I91">
        <v>0.33</v>
      </c>
      <c r="J91">
        <v>0.06</v>
      </c>
      <c r="K91">
        <v>2.7</v>
      </c>
      <c r="L91">
        <v>0.4</v>
      </c>
      <c r="M91">
        <f t="shared" si="8"/>
        <v>0.19404028825669251</v>
      </c>
      <c r="N91">
        <f t="shared" si="9"/>
        <v>3.2245997217564173E-4</v>
      </c>
      <c r="O91">
        <f t="shared" si="10"/>
        <v>2.5578320851057695E-2</v>
      </c>
      <c r="P91">
        <f t="shared" si="11"/>
        <v>3.8318237447865079E-3</v>
      </c>
      <c r="Q91">
        <f t="shared" si="12"/>
        <v>3.7893808668233615E-3</v>
      </c>
      <c r="R91">
        <f t="shared" si="13"/>
        <v>5.6834334289186661E-4</v>
      </c>
      <c r="S91">
        <f t="shared" si="14"/>
        <v>2.1253278646495798E-5</v>
      </c>
      <c r="T91">
        <f t="shared" si="15"/>
        <v>0</v>
      </c>
      <c r="U91">
        <v>4.1479452054794521</v>
      </c>
      <c r="V91">
        <v>2.86</v>
      </c>
      <c r="W91" s="10" t="s">
        <v>209</v>
      </c>
    </row>
    <row r="92" spans="1:23">
      <c r="A92" t="s">
        <v>211</v>
      </c>
      <c r="B92" t="s">
        <v>208</v>
      </c>
      <c r="C92">
        <v>0.02</v>
      </c>
      <c r="D92">
        <v>0.09</v>
      </c>
      <c r="E92">
        <v>0.42</v>
      </c>
      <c r="F92">
        <v>0</v>
      </c>
      <c r="G92">
        <v>123.98</v>
      </c>
      <c r="H92">
        <v>0.38</v>
      </c>
      <c r="I92">
        <v>0.33</v>
      </c>
      <c r="J92">
        <v>0.06</v>
      </c>
      <c r="K92">
        <v>5.5</v>
      </c>
      <c r="L92">
        <v>0.4</v>
      </c>
      <c r="M92">
        <f t="shared" si="8"/>
        <v>0.3645767270961684</v>
      </c>
      <c r="N92">
        <f t="shared" si="9"/>
        <v>7.4495432756113331E-4</v>
      </c>
      <c r="O92">
        <f t="shared" si="10"/>
        <v>7.1419938435393973E-2</v>
      </c>
      <c r="P92">
        <f t="shared" si="11"/>
        <v>5.4316806366706324E-3</v>
      </c>
      <c r="Q92">
        <f t="shared" si="12"/>
        <v>5.1941773407559264E-3</v>
      </c>
      <c r="R92">
        <f t="shared" si="13"/>
        <v>1.586931636203345E-3</v>
      </c>
      <c r="S92">
        <f t="shared" si="14"/>
        <v>7.2967620060896137E-5</v>
      </c>
      <c r="T92">
        <f t="shared" si="15"/>
        <v>0</v>
      </c>
      <c r="U92">
        <v>4.1479452054794521</v>
      </c>
      <c r="V92">
        <v>2.86</v>
      </c>
      <c r="W92" s="10" t="s">
        <v>209</v>
      </c>
    </row>
    <row r="93" spans="1:23">
      <c r="A93" t="s">
        <v>212</v>
      </c>
      <c r="B93" t="s">
        <v>208</v>
      </c>
      <c r="C93">
        <v>0.02</v>
      </c>
      <c r="D93">
        <v>0.09</v>
      </c>
      <c r="E93">
        <v>0.42</v>
      </c>
      <c r="F93">
        <v>0</v>
      </c>
      <c r="G93">
        <v>13.254300000000001</v>
      </c>
      <c r="H93">
        <v>8.9999999999999993E-3</v>
      </c>
      <c r="I93">
        <v>0.21</v>
      </c>
      <c r="J93">
        <v>0.17</v>
      </c>
      <c r="K93">
        <v>1.65</v>
      </c>
      <c r="L93">
        <v>0.32500000000000001</v>
      </c>
      <c r="M93">
        <f t="shared" si="8"/>
        <v>8.2121911825041402E-2</v>
      </c>
      <c r="N93">
        <f t="shared" si="9"/>
        <v>3.7175216416577871E-5</v>
      </c>
      <c r="O93">
        <f t="shared" si="10"/>
        <v>1.0532192541054036E-2</v>
      </c>
      <c r="P93">
        <f t="shared" si="11"/>
        <v>2.111485580640064E-3</v>
      </c>
      <c r="Q93">
        <f t="shared" si="12"/>
        <v>2.0745227732379165E-3</v>
      </c>
      <c r="R93">
        <f t="shared" si="13"/>
        <v>3.9334582457958904E-4</v>
      </c>
      <c r="S93">
        <f t="shared" si="14"/>
        <v>2.3838737332912413E-6</v>
      </c>
      <c r="T93">
        <f t="shared" si="15"/>
        <v>0</v>
      </c>
      <c r="U93">
        <v>4.1479452054794521</v>
      </c>
      <c r="V93">
        <v>2.86</v>
      </c>
      <c r="W93" s="10" t="s">
        <v>209</v>
      </c>
    </row>
    <row r="94" spans="1:23">
      <c r="A94" t="s">
        <v>213</v>
      </c>
      <c r="B94" t="s">
        <v>214</v>
      </c>
      <c r="C94">
        <v>-0.27</v>
      </c>
      <c r="D94">
        <v>0.09</v>
      </c>
      <c r="E94">
        <v>0.16400000000000001</v>
      </c>
      <c r="F94">
        <v>0</v>
      </c>
      <c r="G94">
        <v>5.3635999999999999</v>
      </c>
      <c r="H94">
        <v>6.9999999999999999E-4</v>
      </c>
      <c r="I94">
        <v>0.23</v>
      </c>
      <c r="J94">
        <v>0.11</v>
      </c>
      <c r="K94">
        <v>2.5499999999999998</v>
      </c>
      <c r="L94">
        <v>0.32500000000000001</v>
      </c>
      <c r="M94">
        <f t="shared" si="8"/>
        <v>3.2839028034864895E-2</v>
      </c>
      <c r="N94">
        <f t="shared" si="9"/>
        <v>2.8572003411148498E-6</v>
      </c>
      <c r="O94">
        <f t="shared" si="10"/>
        <v>6.4022055572007242E-3</v>
      </c>
      <c r="P94">
        <f t="shared" si="11"/>
        <v>8.3369758977345696E-4</v>
      </c>
      <c r="Q94">
        <f t="shared" si="12"/>
        <v>8.1596737493734735E-4</v>
      </c>
      <c r="R94">
        <f t="shared" si="13"/>
        <v>1.7102291267783584E-4</v>
      </c>
      <c r="S94">
        <f t="shared" si="14"/>
        <v>2.7851591530815793E-7</v>
      </c>
      <c r="T94">
        <f t="shared" si="15"/>
        <v>0</v>
      </c>
      <c r="U94">
        <f>1000/365</f>
        <v>2.7397260273972601</v>
      </c>
      <c r="V94">
        <v>0.59499999999999997</v>
      </c>
      <c r="W94" s="10" t="s">
        <v>193</v>
      </c>
    </row>
    <row r="95" spans="1:23">
      <c r="A95" t="s">
        <v>215</v>
      </c>
      <c r="B95" t="s">
        <v>214</v>
      </c>
      <c r="C95">
        <v>-0.27</v>
      </c>
      <c r="D95">
        <v>0.09</v>
      </c>
      <c r="E95">
        <v>0.16400000000000001</v>
      </c>
      <c r="F95">
        <v>0</v>
      </c>
      <c r="G95">
        <v>40.54</v>
      </c>
      <c r="H95">
        <v>0.2</v>
      </c>
      <c r="I95">
        <v>0.17</v>
      </c>
      <c r="J95">
        <v>0.16500000000000001</v>
      </c>
      <c r="K95">
        <v>1.49</v>
      </c>
      <c r="L95">
        <v>0.32</v>
      </c>
      <c r="M95">
        <f t="shared" si="8"/>
        <v>0.12647612057924823</v>
      </c>
      <c r="N95">
        <f t="shared" si="9"/>
        <v>4.1597145396891379E-4</v>
      </c>
      <c r="O95">
        <f t="shared" si="10"/>
        <v>7.4339370895995238E-3</v>
      </c>
      <c r="P95">
        <f t="shared" si="11"/>
        <v>1.6109717767864963E-3</v>
      </c>
      <c r="Q95">
        <f t="shared" si="12"/>
        <v>1.5965502474307703E-3</v>
      </c>
      <c r="R95">
        <f t="shared" si="13"/>
        <v>2.147275619022414E-4</v>
      </c>
      <c r="S95">
        <f t="shared" si="14"/>
        <v>1.2224859545468715E-5</v>
      </c>
      <c r="T95">
        <f t="shared" si="15"/>
        <v>0</v>
      </c>
      <c r="U95">
        <f>900/365</f>
        <v>2.4657534246575343</v>
      </c>
      <c r="V95">
        <v>0.59499999999999997</v>
      </c>
      <c r="W95" s="10" t="s">
        <v>193</v>
      </c>
    </row>
    <row r="96" spans="1:23">
      <c r="A96" t="s">
        <v>216</v>
      </c>
      <c r="B96" t="s">
        <v>217</v>
      </c>
      <c r="C96">
        <v>-0.09</v>
      </c>
      <c r="D96">
        <v>0.09</v>
      </c>
      <c r="E96">
        <v>0.47</v>
      </c>
      <c r="F96">
        <v>0</v>
      </c>
      <c r="G96">
        <v>14.207000000000001</v>
      </c>
      <c r="H96">
        <v>7.0000000000000001E-3</v>
      </c>
      <c r="I96">
        <v>0.31</v>
      </c>
      <c r="J96">
        <v>0.11</v>
      </c>
      <c r="K96">
        <v>3.04</v>
      </c>
      <c r="L96">
        <v>0.41</v>
      </c>
      <c r="M96">
        <f t="shared" si="8"/>
        <v>8.9297430686524903E-2</v>
      </c>
      <c r="N96">
        <f t="shared" si="9"/>
        <v>2.9332113972251904E-5</v>
      </c>
      <c r="O96">
        <f t="shared" si="10"/>
        <v>2.0815010364626452E-2</v>
      </c>
      <c r="P96">
        <f t="shared" si="11"/>
        <v>2.9150472423874587E-3</v>
      </c>
      <c r="Q96">
        <f t="shared" si="12"/>
        <v>2.8072875820713303E-3</v>
      </c>
      <c r="R96">
        <f t="shared" si="13"/>
        <v>7.8525484393601297E-4</v>
      </c>
      <c r="S96">
        <f t="shared" si="14"/>
        <v>3.4186216314113984E-6</v>
      </c>
      <c r="T96">
        <f t="shared" si="15"/>
        <v>0</v>
      </c>
      <c r="U96">
        <v>3.9887671232876709</v>
      </c>
      <c r="V96">
        <v>2.86</v>
      </c>
      <c r="W96" s="10" t="s">
        <v>209</v>
      </c>
    </row>
    <row r="97" spans="1:23" s="8" customFormat="1">
      <c r="A97" s="8" t="s">
        <v>218</v>
      </c>
      <c r="B97" s="8" t="s">
        <v>219</v>
      </c>
      <c r="C97" s="8">
        <v>-0.08</v>
      </c>
      <c r="D97" s="8">
        <v>0.1</v>
      </c>
      <c r="E97" s="8">
        <v>0.45</v>
      </c>
      <c r="F97" s="8">
        <v>0.05</v>
      </c>
      <c r="G97" s="8">
        <v>2.64561</v>
      </c>
      <c r="H97" s="8">
        <v>6.6E-4</v>
      </c>
      <c r="I97" s="8">
        <v>0.08</v>
      </c>
      <c r="J97" s="8">
        <v>7.5499999999999998E-2</v>
      </c>
      <c r="K97" s="8">
        <v>5.59</v>
      </c>
      <c r="L97" s="8">
        <v>0.55000000000000004</v>
      </c>
      <c r="M97" s="8">
        <f t="shared" si="8"/>
        <v>2.8700721243366149E-2</v>
      </c>
      <c r="N97" s="8">
        <f t="shared" si="9"/>
        <v>1.0630003928002844E-3</v>
      </c>
      <c r="O97" s="8">
        <f t="shared" si="10"/>
        <v>2.226100183976288E-2</v>
      </c>
      <c r="P97" s="8">
        <f t="shared" si="11"/>
        <v>2.7449283977394414E-3</v>
      </c>
      <c r="Q97" s="8">
        <f t="shared" si="12"/>
        <v>2.1902595727852567E-3</v>
      </c>
      <c r="R97" s="8">
        <f t="shared" si="13"/>
        <v>1.3532251520950866E-4</v>
      </c>
      <c r="S97" s="8">
        <f t="shared" si="14"/>
        <v>1.8511497933360674E-6</v>
      </c>
      <c r="T97" s="8">
        <f t="shared" si="15"/>
        <v>1.648963099241695E-3</v>
      </c>
      <c r="U97" s="8">
        <v>1.3698630136986301</v>
      </c>
      <c r="W97" s="9" t="s">
        <v>188</v>
      </c>
    </row>
    <row r="98" spans="1:23">
      <c r="A98" t="s">
        <v>220</v>
      </c>
      <c r="B98" t="s">
        <v>221</v>
      </c>
      <c r="C98">
        <v>-0.04</v>
      </c>
      <c r="D98">
        <v>0.09</v>
      </c>
      <c r="E98">
        <v>0.52</v>
      </c>
      <c r="F98">
        <v>0.04</v>
      </c>
      <c r="G98">
        <v>6.9050000000000002</v>
      </c>
      <c r="H98">
        <v>0.04</v>
      </c>
      <c r="I98">
        <v>0.121</v>
      </c>
      <c r="J98">
        <v>0.11799999999999999</v>
      </c>
      <c r="K98">
        <v>3.29</v>
      </c>
      <c r="L98">
        <v>0.12</v>
      </c>
      <c r="M98">
        <f t="shared" si="8"/>
        <v>5.70928417477157E-2</v>
      </c>
      <c r="N98">
        <f t="shared" si="9"/>
        <v>1.480430425570744E-3</v>
      </c>
      <c r="O98">
        <f t="shared" si="10"/>
        <v>1.9781539507145268E-2</v>
      </c>
      <c r="P98">
        <f t="shared" si="11"/>
        <v>1.2780017459814383E-3</v>
      </c>
      <c r="Q98">
        <f t="shared" si="12"/>
        <v>7.2151511880165118E-4</v>
      </c>
      <c r="R98">
        <f t="shared" si="13"/>
        <v>2.8663748043405507E-4</v>
      </c>
      <c r="S98">
        <f t="shared" si="14"/>
        <v>3.8197517754564842E-5</v>
      </c>
      <c r="T98">
        <f t="shared" si="15"/>
        <v>1.0144379234433472E-3</v>
      </c>
      <c r="U98">
        <f>1203.806</f>
        <v>1203.806</v>
      </c>
      <c r="V98">
        <v>2.7</v>
      </c>
      <c r="W98" s="10" t="s">
        <v>222</v>
      </c>
    </row>
    <row r="99" spans="1:23">
      <c r="A99" t="s">
        <v>223</v>
      </c>
      <c r="B99" t="s">
        <v>224</v>
      </c>
      <c r="C99">
        <v>-0.16</v>
      </c>
      <c r="D99">
        <v>0.09</v>
      </c>
      <c r="E99">
        <v>0.47</v>
      </c>
      <c r="F99">
        <v>0.04</v>
      </c>
      <c r="G99">
        <v>2.6497700000000002</v>
      </c>
      <c r="H99">
        <v>7.9000000000000001E-4</v>
      </c>
      <c r="I99">
        <v>0</v>
      </c>
      <c r="J99">
        <v>0</v>
      </c>
      <c r="K99">
        <v>1.82</v>
      </c>
      <c r="L99">
        <v>0.15</v>
      </c>
      <c r="M99">
        <f t="shared" si="8"/>
        <v>2.9150286591296613E-2</v>
      </c>
      <c r="N99">
        <f t="shared" si="9"/>
        <v>8.2697878139587251E-4</v>
      </c>
      <c r="O99">
        <f t="shared" si="10"/>
        <v>7.4888679953727267E-3</v>
      </c>
      <c r="P99">
        <f t="shared" si="11"/>
        <v>7.4932932581650341E-4</v>
      </c>
      <c r="Q99">
        <f t="shared" si="12"/>
        <v>6.1721439522302688E-4</v>
      </c>
      <c r="R99">
        <f t="shared" si="13"/>
        <v>0</v>
      </c>
      <c r="S99">
        <f t="shared" si="14"/>
        <v>7.4424141420380544E-7</v>
      </c>
      <c r="T99">
        <f t="shared" si="15"/>
        <v>4.2490031179419726E-4</v>
      </c>
      <c r="U99">
        <f>(1308.33682-439.55832)/365</f>
        <v>2.3802150684931509</v>
      </c>
      <c r="V99">
        <v>1.19</v>
      </c>
      <c r="W99" s="10" t="s">
        <v>225</v>
      </c>
    </row>
    <row r="100" spans="1:23">
      <c r="A100" t="s">
        <v>226</v>
      </c>
      <c r="B100" t="s">
        <v>224</v>
      </c>
      <c r="C100">
        <v>-0.16</v>
      </c>
      <c r="D100">
        <v>0.09</v>
      </c>
      <c r="E100">
        <v>0.47</v>
      </c>
      <c r="F100">
        <v>0.04</v>
      </c>
      <c r="G100">
        <v>13.74</v>
      </c>
      <c r="H100">
        <v>1.6E-2</v>
      </c>
      <c r="I100">
        <v>4.9000000000000002E-2</v>
      </c>
      <c r="J100">
        <v>4.2999999999999997E-2</v>
      </c>
      <c r="K100">
        <v>2.67</v>
      </c>
      <c r="L100">
        <v>0.255</v>
      </c>
      <c r="M100">
        <f t="shared" si="8"/>
        <v>8.7329679203000291E-2</v>
      </c>
      <c r="N100">
        <f t="shared" si="9"/>
        <v>2.4783651646834658E-3</v>
      </c>
      <c r="O100">
        <f t="shared" si="10"/>
        <v>1.8993000048685663E-2</v>
      </c>
      <c r="P100">
        <f t="shared" si="11"/>
        <v>2.1102828717514972E-3</v>
      </c>
      <c r="Q100">
        <f t="shared" si="12"/>
        <v>1.8139382068969453E-3</v>
      </c>
      <c r="R100">
        <f t="shared" si="13"/>
        <v>4.0114566175969188E-5</v>
      </c>
      <c r="S100">
        <f t="shared" si="14"/>
        <v>7.3723435414597441E-6</v>
      </c>
      <c r="T100">
        <f t="shared" si="15"/>
        <v>1.0776170240389029E-3</v>
      </c>
      <c r="U100">
        <f>(1308.33682-439.55832)/365</f>
        <v>2.3802150684931509</v>
      </c>
      <c r="V100">
        <v>1.19</v>
      </c>
      <c r="W100" s="10" t="s">
        <v>225</v>
      </c>
    </row>
    <row r="101" spans="1:23">
      <c r="A101" t="s">
        <v>227</v>
      </c>
      <c r="B101" t="s">
        <v>228</v>
      </c>
      <c r="C101">
        <v>-0.18</v>
      </c>
      <c r="D101">
        <v>0.1</v>
      </c>
      <c r="E101">
        <v>0.47</v>
      </c>
      <c r="F101">
        <v>0.05</v>
      </c>
      <c r="G101">
        <v>7.3708999999999998</v>
      </c>
      <c r="H101">
        <v>8.0000000000000004E-4</v>
      </c>
      <c r="I101">
        <v>0.08</v>
      </c>
      <c r="J101">
        <v>0.08</v>
      </c>
      <c r="K101">
        <v>3.11</v>
      </c>
      <c r="L101">
        <v>0.23</v>
      </c>
      <c r="M101">
        <f t="shared" si="8"/>
        <v>5.7656869142052772E-2</v>
      </c>
      <c r="N101">
        <f t="shared" si="9"/>
        <v>2.0445740839726127E-3</v>
      </c>
      <c r="O101">
        <f t="shared" si="10"/>
        <v>1.7939696082801573E-2</v>
      </c>
      <c r="P101">
        <f t="shared" si="11"/>
        <v>1.8418362268377139E-3</v>
      </c>
      <c r="Q101">
        <f t="shared" si="12"/>
        <v>1.3267299353840396E-3</v>
      </c>
      <c r="R101">
        <f t="shared" si="13"/>
        <v>1.1555359795685394E-4</v>
      </c>
      <c r="S101">
        <f t="shared" si="14"/>
        <v>6.490277924559758E-7</v>
      </c>
      <c r="T101">
        <f t="shared" si="15"/>
        <v>1.272318871120679E-3</v>
      </c>
      <c r="U101">
        <v>11.668493150684929</v>
      </c>
      <c r="V101">
        <v>2.39</v>
      </c>
      <c r="W101" s="10" t="s">
        <v>188</v>
      </c>
    </row>
    <row r="102" spans="1:23">
      <c r="A102" t="s">
        <v>229</v>
      </c>
      <c r="B102" t="s">
        <v>228</v>
      </c>
      <c r="C102">
        <v>-0.18</v>
      </c>
      <c r="D102">
        <v>0.1</v>
      </c>
      <c r="E102">
        <v>0.47</v>
      </c>
      <c r="F102">
        <v>0.05</v>
      </c>
      <c r="G102">
        <v>3693</v>
      </c>
      <c r="H102">
        <v>253</v>
      </c>
      <c r="I102">
        <v>0.17</v>
      </c>
      <c r="J102">
        <v>0.09</v>
      </c>
      <c r="K102">
        <v>3.1</v>
      </c>
      <c r="L102">
        <v>0.5</v>
      </c>
      <c r="M102">
        <f t="shared" si="8"/>
        <v>3.6371140099136956</v>
      </c>
      <c r="N102">
        <f t="shared" si="9"/>
        <v>0.21030612441009922</v>
      </c>
      <c r="O102">
        <f t="shared" si="10"/>
        <v>0.14040917943498507</v>
      </c>
      <c r="P102">
        <f t="shared" si="11"/>
        <v>2.5044136863632282E-2</v>
      </c>
      <c r="Q102">
        <f t="shared" si="12"/>
        <v>2.264664184435243E-2</v>
      </c>
      <c r="R102">
        <f t="shared" si="13"/>
        <v>2.2121928177893852E-3</v>
      </c>
      <c r="S102">
        <f t="shared" si="14"/>
        <v>3.2063834639454118E-3</v>
      </c>
      <c r="T102">
        <f t="shared" si="15"/>
        <v>9.958097832268446E-3</v>
      </c>
      <c r="U102">
        <v>11.668493150684929</v>
      </c>
      <c r="V102">
        <v>2.39</v>
      </c>
      <c r="W102" s="10" t="s">
        <v>188</v>
      </c>
    </row>
    <row r="103" spans="1:23">
      <c r="A103" t="s">
        <v>230</v>
      </c>
      <c r="B103" t="s">
        <v>231</v>
      </c>
      <c r="C103">
        <v>-0.04</v>
      </c>
      <c r="D103">
        <v>0.1</v>
      </c>
      <c r="E103">
        <v>0.44</v>
      </c>
      <c r="F103">
        <v>0.04</v>
      </c>
      <c r="G103">
        <v>2.64385</v>
      </c>
      <c r="H103">
        <v>9.0000000000000006E-5</v>
      </c>
      <c r="I103">
        <v>0.16</v>
      </c>
      <c r="J103">
        <v>1.9E-2</v>
      </c>
      <c r="K103">
        <v>18.34</v>
      </c>
      <c r="L103">
        <v>0.52</v>
      </c>
      <c r="M103">
        <f t="shared" si="8"/>
        <v>2.8473893540177882E-2</v>
      </c>
      <c r="N103">
        <f t="shared" si="9"/>
        <v>8.6284550076220676E-4</v>
      </c>
      <c r="O103">
        <f t="shared" si="10"/>
        <v>7.1234795149657013E-2</v>
      </c>
      <c r="P103">
        <f t="shared" si="11"/>
        <v>4.7715293768052173E-3</v>
      </c>
      <c r="Q103">
        <f t="shared" si="12"/>
        <v>2.0197433739270257E-3</v>
      </c>
      <c r="R103">
        <f t="shared" si="13"/>
        <v>2.2224320325837159E-4</v>
      </c>
      <c r="S103">
        <f t="shared" si="14"/>
        <v>8.0830752670904592E-7</v>
      </c>
      <c r="T103">
        <f t="shared" si="15"/>
        <v>4.3172603121004252E-3</v>
      </c>
      <c r="U103">
        <v>6.5</v>
      </c>
      <c r="V103">
        <v>4.2699999999999996</v>
      </c>
      <c r="W103" s="10" t="s">
        <v>188</v>
      </c>
    </row>
    <row r="104" spans="1:23">
      <c r="A104" t="s">
        <v>232</v>
      </c>
      <c r="B104" t="s">
        <v>233</v>
      </c>
      <c r="C104">
        <v>-0.08</v>
      </c>
      <c r="D104">
        <v>0.09</v>
      </c>
      <c r="E104">
        <v>0.47</v>
      </c>
      <c r="F104">
        <v>0.04</v>
      </c>
      <c r="G104">
        <v>8.7075999999999993</v>
      </c>
      <c r="H104">
        <v>2.2499999999999998E-3</v>
      </c>
      <c r="I104">
        <v>0.08</v>
      </c>
      <c r="J104">
        <v>7.4999999999999997E-2</v>
      </c>
      <c r="K104">
        <v>2.6</v>
      </c>
      <c r="L104">
        <v>0.315</v>
      </c>
      <c r="M104">
        <f t="shared" si="8"/>
        <v>6.4432209367085352E-2</v>
      </c>
      <c r="N104">
        <f t="shared" si="9"/>
        <v>1.827897794264782E-3</v>
      </c>
      <c r="O104">
        <f t="shared" si="10"/>
        <v>1.5854553803427544E-2</v>
      </c>
      <c r="P104">
        <f t="shared" si="11"/>
        <v>2.1232012783096348E-3</v>
      </c>
      <c r="Q104">
        <f t="shared" si="12"/>
        <v>1.9208401723383374E-3</v>
      </c>
      <c r="R104">
        <f t="shared" si="13"/>
        <v>9.5740059199441723E-5</v>
      </c>
      <c r="S104">
        <f t="shared" si="14"/>
        <v>1.365578960054511E-6</v>
      </c>
      <c r="T104">
        <f t="shared" si="15"/>
        <v>8.995491519675203E-4</v>
      </c>
      <c r="U104">
        <f>4335.9594/365</f>
        <v>11.879340821917808</v>
      </c>
      <c r="V104">
        <v>1.81</v>
      </c>
      <c r="W104" s="10" t="s">
        <v>234</v>
      </c>
    </row>
    <row r="105" spans="1:23">
      <c r="A105" t="s">
        <v>235</v>
      </c>
      <c r="B105" t="s">
        <v>236</v>
      </c>
      <c r="C105">
        <v>-0.21</v>
      </c>
      <c r="D105">
        <v>0.1</v>
      </c>
      <c r="E105">
        <v>0.3</v>
      </c>
      <c r="F105">
        <v>0.03</v>
      </c>
      <c r="G105">
        <v>5.3686499999999997</v>
      </c>
      <c r="H105">
        <v>9.0000000000000006E-5</v>
      </c>
      <c r="I105">
        <v>3.1E-2</v>
      </c>
      <c r="J105">
        <v>1.4E-2</v>
      </c>
      <c r="K105">
        <v>12.65</v>
      </c>
      <c r="L105">
        <v>0.18</v>
      </c>
      <c r="M105">
        <f t="shared" si="8"/>
        <v>4.0187276022244825E-2</v>
      </c>
      <c r="N105">
        <f t="shared" si="9"/>
        <v>1.3395759427007332E-3</v>
      </c>
      <c r="O105">
        <f t="shared" si="10"/>
        <v>4.8804638805455422E-2</v>
      </c>
      <c r="P105">
        <f t="shared" si="11"/>
        <v>3.3269964131290354E-3</v>
      </c>
      <c r="Q105">
        <f t="shared" si="12"/>
        <v>6.9445335849659888E-4</v>
      </c>
      <c r="R105">
        <f t="shared" si="13"/>
        <v>2.1201587967604521E-5</v>
      </c>
      <c r="S105">
        <f t="shared" si="14"/>
        <v>2.727201743759908E-7</v>
      </c>
      <c r="T105">
        <f t="shared" si="15"/>
        <v>3.2536425870303611E-3</v>
      </c>
      <c r="U105">
        <v>6.9671232876712326</v>
      </c>
      <c r="V105">
        <v>1.79</v>
      </c>
      <c r="W105" s="10" t="s">
        <v>188</v>
      </c>
    </row>
    <row r="106" spans="1:23">
      <c r="A106" t="s">
        <v>237</v>
      </c>
      <c r="B106" t="s">
        <v>236</v>
      </c>
      <c r="C106">
        <v>-0.21</v>
      </c>
      <c r="D106">
        <v>0.1</v>
      </c>
      <c r="E106">
        <v>0.3</v>
      </c>
      <c r="F106">
        <v>0.03</v>
      </c>
      <c r="G106">
        <v>12.918200000000001</v>
      </c>
      <c r="H106">
        <v>2.2000000000000001E-3</v>
      </c>
      <c r="I106">
        <v>7.0000000000000007E-2</v>
      </c>
      <c r="J106">
        <v>0.06</v>
      </c>
      <c r="K106">
        <v>3.18</v>
      </c>
      <c r="L106">
        <v>0.18</v>
      </c>
      <c r="M106">
        <f t="shared" si="8"/>
        <v>7.216276709365034E-2</v>
      </c>
      <c r="N106">
        <f t="shared" si="9"/>
        <v>2.4054395226090304E-3</v>
      </c>
      <c r="O106">
        <f t="shared" si="10"/>
        <v>1.640786762120269E-2</v>
      </c>
      <c r="P106">
        <f t="shared" si="11"/>
        <v>1.4366256098273143E-3</v>
      </c>
      <c r="Q106">
        <f t="shared" si="12"/>
        <v>9.2874722384166163E-4</v>
      </c>
      <c r="R106">
        <f t="shared" si="13"/>
        <v>6.9252380674355665E-5</v>
      </c>
      <c r="S106">
        <f t="shared" si="14"/>
        <v>9.3143288194552207E-7</v>
      </c>
      <c r="T106">
        <f t="shared" si="15"/>
        <v>1.0938578414135128E-3</v>
      </c>
      <c r="U106">
        <v>6.9671232876712326</v>
      </c>
      <c r="V106">
        <v>1.79</v>
      </c>
      <c r="W106" s="10" t="s">
        <v>188</v>
      </c>
    </row>
    <row r="107" spans="1:23">
      <c r="A107" t="s">
        <v>238</v>
      </c>
      <c r="B107" t="s">
        <v>236</v>
      </c>
      <c r="C107">
        <v>-0.21</v>
      </c>
      <c r="D107">
        <v>0.1</v>
      </c>
      <c r="E107">
        <v>0.3</v>
      </c>
      <c r="F107">
        <v>0.03</v>
      </c>
      <c r="G107">
        <v>66.64</v>
      </c>
      <c r="H107">
        <v>0.08</v>
      </c>
      <c r="I107">
        <v>0.25</v>
      </c>
      <c r="J107">
        <v>0.09</v>
      </c>
      <c r="K107">
        <v>2.16</v>
      </c>
      <c r="L107">
        <v>0.22</v>
      </c>
      <c r="M107">
        <f t="shared" si="8"/>
        <v>0.21544437891008714</v>
      </c>
      <c r="N107">
        <f t="shared" si="9"/>
        <v>7.1835489204252045E-3</v>
      </c>
      <c r="O107">
        <f t="shared" si="10"/>
        <v>1.8691409164649096E-2</v>
      </c>
      <c r="P107">
        <f t="shared" si="11"/>
        <v>2.319121427508208E-3</v>
      </c>
      <c r="Q107">
        <f t="shared" si="12"/>
        <v>1.9037546371401856E-3</v>
      </c>
      <c r="R107">
        <f t="shared" si="13"/>
        <v>4.4859381995157827E-4</v>
      </c>
      <c r="S107">
        <f t="shared" si="14"/>
        <v>7.4795554880548579E-6</v>
      </c>
      <c r="T107">
        <f t="shared" si="15"/>
        <v>1.2460939443099397E-3</v>
      </c>
      <c r="U107">
        <v>6.9671232876712326</v>
      </c>
      <c r="V107">
        <v>1.79</v>
      </c>
      <c r="W107" s="10" t="s">
        <v>188</v>
      </c>
    </row>
    <row r="108" spans="1:23">
      <c r="A108" t="s">
        <v>239</v>
      </c>
      <c r="B108" t="s">
        <v>236</v>
      </c>
      <c r="C108">
        <v>-0.21</v>
      </c>
      <c r="D108">
        <v>0.1</v>
      </c>
      <c r="E108">
        <v>0.3</v>
      </c>
      <c r="F108">
        <v>0.03</v>
      </c>
      <c r="G108">
        <v>3.1494499999999999</v>
      </c>
      <c r="H108">
        <v>1.7000000000000001E-4</v>
      </c>
      <c r="I108">
        <v>0.32</v>
      </c>
      <c r="J108">
        <v>0.09</v>
      </c>
      <c r="K108">
        <v>1.96</v>
      </c>
      <c r="L108">
        <v>0.2</v>
      </c>
      <c r="M108">
        <f t="shared" si="8"/>
        <v>2.8162312973613081E-2</v>
      </c>
      <c r="N108">
        <f t="shared" si="9"/>
        <v>9.3874431280979416E-4</v>
      </c>
      <c r="O108">
        <f t="shared" si="10"/>
        <v>6.0002137936655264E-3</v>
      </c>
      <c r="P108">
        <f t="shared" si="11"/>
        <v>7.5627110302224111E-4</v>
      </c>
      <c r="Q108">
        <f t="shared" si="12"/>
        <v>6.1226671363933955E-4</v>
      </c>
      <c r="R108">
        <f t="shared" si="13"/>
        <v>1.9252022867376019E-4</v>
      </c>
      <c r="S108">
        <f t="shared" si="14"/>
        <v>1.0795920397986313E-7</v>
      </c>
      <c r="T108">
        <f t="shared" si="15"/>
        <v>4.0001425291103513E-4</v>
      </c>
      <c r="U108">
        <v>6.9671232876712326</v>
      </c>
      <c r="V108">
        <v>1.79</v>
      </c>
      <c r="W108" s="10" t="s">
        <v>188</v>
      </c>
    </row>
    <row r="109" spans="1:23" s="8" customFormat="1">
      <c r="A109" s="8" t="s">
        <v>240</v>
      </c>
      <c r="B109" s="8" t="s">
        <v>241</v>
      </c>
      <c r="M109" s="8">
        <f t="shared" si="8"/>
        <v>0</v>
      </c>
      <c r="N109" s="8" t="e">
        <f t="shared" si="9"/>
        <v>#DIV/0!</v>
      </c>
      <c r="O109" s="8">
        <f t="shared" si="10"/>
        <v>0</v>
      </c>
      <c r="P109" s="8" t="e">
        <f t="shared" si="11"/>
        <v>#DIV/0!</v>
      </c>
      <c r="Q109" s="8">
        <f t="shared" si="12"/>
        <v>0</v>
      </c>
      <c r="R109" s="8">
        <f t="shared" si="13"/>
        <v>0</v>
      </c>
      <c r="S109" s="8" t="e">
        <f t="shared" si="14"/>
        <v>#DIV/0!</v>
      </c>
      <c r="T109" s="8" t="e">
        <f t="shared" si="15"/>
        <v>#DIV/0!</v>
      </c>
      <c r="W109" s="9"/>
    </row>
    <row r="110" spans="1:23">
      <c r="A110" t="s">
        <v>242</v>
      </c>
      <c r="B110" t="s">
        <v>243</v>
      </c>
      <c r="C110">
        <v>-0.38</v>
      </c>
      <c r="D110">
        <v>0.09</v>
      </c>
      <c r="E110">
        <v>0.39</v>
      </c>
      <c r="F110">
        <v>0.03</v>
      </c>
      <c r="G110">
        <v>14.638</v>
      </c>
      <c r="H110">
        <v>1.2500000000000001E-2</v>
      </c>
      <c r="I110">
        <v>0.13</v>
      </c>
      <c r="J110">
        <v>0.11</v>
      </c>
      <c r="K110">
        <v>1.67</v>
      </c>
      <c r="L110">
        <v>0.28999999999999998</v>
      </c>
      <c r="M110">
        <f t="shared" si="8"/>
        <v>8.5601384301236427E-2</v>
      </c>
      <c r="N110">
        <f t="shared" si="9"/>
        <v>2.1954482133507529E-3</v>
      </c>
      <c r="O110">
        <f t="shared" si="10"/>
        <v>1.0635611396488311E-2</v>
      </c>
      <c r="P110">
        <f t="shared" si="11"/>
        <v>1.9319601761956693E-3</v>
      </c>
      <c r="Q110">
        <f t="shared" si="12"/>
        <v>1.8469025778332993E-3</v>
      </c>
      <c r="R110">
        <f t="shared" si="13"/>
        <v>1.5470373611004256E-4</v>
      </c>
      <c r="S110">
        <f t="shared" si="14"/>
        <v>3.0273976967733277E-6</v>
      </c>
      <c r="T110">
        <f t="shared" si="15"/>
        <v>5.4541596905068252E-4</v>
      </c>
      <c r="U110">
        <f>(7646.377-6438.576)/365</f>
        <v>3.3090438356164396</v>
      </c>
      <c r="V110">
        <v>1.61</v>
      </c>
      <c r="W110" s="10" t="s">
        <v>234</v>
      </c>
    </row>
    <row r="111" spans="1:23">
      <c r="A111" t="s">
        <v>244</v>
      </c>
      <c r="B111" t="s">
        <v>245</v>
      </c>
      <c r="C111">
        <v>-0.04</v>
      </c>
      <c r="D111">
        <v>0.1</v>
      </c>
      <c r="E111">
        <v>0.54</v>
      </c>
      <c r="F111">
        <v>0.05</v>
      </c>
      <c r="G111">
        <v>598.29999999999995</v>
      </c>
      <c r="H111">
        <v>4.2</v>
      </c>
      <c r="I111">
        <v>0.3</v>
      </c>
      <c r="J111">
        <v>0.08</v>
      </c>
      <c r="K111">
        <v>5.62</v>
      </c>
      <c r="L111">
        <v>0.02</v>
      </c>
      <c r="M111">
        <f t="shared" si="8"/>
        <v>1.1320927579407429</v>
      </c>
      <c r="N111">
        <f t="shared" si="9"/>
        <v>3.5340527147194163E-2</v>
      </c>
      <c r="O111">
        <f t="shared" si="10"/>
        <v>0.14735651497607627</v>
      </c>
      <c r="P111">
        <f t="shared" si="11"/>
        <v>9.9114130578353277E-3</v>
      </c>
      <c r="Q111">
        <f t="shared" si="12"/>
        <v>5.2440040916753119E-4</v>
      </c>
      <c r="R111">
        <f t="shared" si="13"/>
        <v>3.8863256696987148E-3</v>
      </c>
      <c r="S111">
        <f t="shared" si="14"/>
        <v>3.448088266196004E-4</v>
      </c>
      <c r="T111">
        <f t="shared" si="15"/>
        <v>9.0960811713627319E-3</v>
      </c>
      <c r="U111">
        <v>10.142465753424659</v>
      </c>
      <c r="V111">
        <v>4.2</v>
      </c>
      <c r="W111" s="10" t="s">
        <v>115</v>
      </c>
    </row>
    <row r="112" spans="1:23" s="8" customFormat="1">
      <c r="A112" s="8" t="s">
        <v>246</v>
      </c>
      <c r="B112" s="8" t="s">
        <v>245</v>
      </c>
      <c r="C112" s="8">
        <v>-0.04</v>
      </c>
      <c r="D112" s="8">
        <v>0.1</v>
      </c>
      <c r="E112" s="8">
        <v>0.54</v>
      </c>
      <c r="F112" s="8">
        <v>0.05</v>
      </c>
      <c r="G112" s="8">
        <v>4.4762000000000004</v>
      </c>
      <c r="H112" s="8">
        <v>4.0000000000000002E-4</v>
      </c>
      <c r="I112" s="8">
        <v>0.2</v>
      </c>
      <c r="J112" s="8">
        <v>0.15</v>
      </c>
      <c r="M112" s="8">
        <f t="shared" si="8"/>
        <v>4.330542770273741E-2</v>
      </c>
      <c r="N112" s="8">
        <f t="shared" si="9"/>
        <v>1.3365897646387857E-3</v>
      </c>
      <c r="O112" s="8">
        <f t="shared" si="10"/>
        <v>0</v>
      </c>
      <c r="P112" s="8">
        <f t="shared" si="11"/>
        <v>0</v>
      </c>
      <c r="Q112" s="8">
        <f t="shared" si="12"/>
        <v>0</v>
      </c>
      <c r="R112" s="8">
        <f t="shared" si="13"/>
        <v>0</v>
      </c>
      <c r="S112" s="8">
        <f t="shared" si="14"/>
        <v>0</v>
      </c>
      <c r="T112" s="8">
        <f t="shared" si="15"/>
        <v>0</v>
      </c>
      <c r="W112" s="9" t="s">
        <v>115</v>
      </c>
    </row>
    <row r="113" spans="1:23">
      <c r="A113" t="s">
        <v>247</v>
      </c>
      <c r="B113" t="s">
        <v>248</v>
      </c>
      <c r="C113">
        <v>-0.52</v>
      </c>
      <c r="D113">
        <v>0.1</v>
      </c>
      <c r="E113">
        <v>0.3</v>
      </c>
      <c r="F113">
        <v>0.03</v>
      </c>
      <c r="G113">
        <v>7.2004000000000001</v>
      </c>
      <c r="H113">
        <v>1.6999999999999999E-3</v>
      </c>
      <c r="I113">
        <v>0.13</v>
      </c>
      <c r="J113">
        <v>0.1</v>
      </c>
      <c r="K113">
        <v>3.93</v>
      </c>
      <c r="L113">
        <v>0.4</v>
      </c>
      <c r="M113">
        <f t="shared" si="8"/>
        <v>4.8874567142234378E-2</v>
      </c>
      <c r="N113">
        <f t="shared" si="9"/>
        <v>1.6291704004997537E-3</v>
      </c>
      <c r="O113">
        <f t="shared" si="10"/>
        <v>1.658700333111255E-2</v>
      </c>
      <c r="P113">
        <f t="shared" si="11"/>
        <v>2.0300430549980322E-3</v>
      </c>
      <c r="Q113">
        <f t="shared" si="12"/>
        <v>1.6882446138536946E-3</v>
      </c>
      <c r="R113">
        <f t="shared" si="13"/>
        <v>2.1933785302050976E-4</v>
      </c>
      <c r="S113">
        <f t="shared" si="14"/>
        <v>1.3053860740556699E-6</v>
      </c>
      <c r="T113">
        <f t="shared" si="15"/>
        <v>1.1058002220741699E-3</v>
      </c>
      <c r="U113">
        <v>7.279452054794521</v>
      </c>
      <c r="V113">
        <v>1.73</v>
      </c>
      <c r="W113" s="10" t="s">
        <v>188</v>
      </c>
    </row>
    <row r="114" spans="1:23">
      <c r="A114" t="s">
        <v>249</v>
      </c>
      <c r="B114" t="s">
        <v>248</v>
      </c>
      <c r="C114">
        <v>-0.52</v>
      </c>
      <c r="D114">
        <v>0.1</v>
      </c>
      <c r="E114">
        <v>0.3</v>
      </c>
      <c r="F114">
        <v>0.03</v>
      </c>
      <c r="G114">
        <v>28.14</v>
      </c>
      <c r="H114">
        <v>5.3000000000000817E-2</v>
      </c>
      <c r="I114">
        <v>0.02</v>
      </c>
      <c r="J114">
        <v>0.15</v>
      </c>
      <c r="K114">
        <v>1.71</v>
      </c>
      <c r="L114">
        <v>0.47</v>
      </c>
      <c r="M114">
        <f t="shared" si="8"/>
        <v>0.12126288710955521</v>
      </c>
      <c r="N114">
        <f t="shared" si="9"/>
        <v>4.0449629632179464E-3</v>
      </c>
      <c r="O114">
        <f t="shared" si="10"/>
        <v>1.1463263027616787E-2</v>
      </c>
      <c r="P114">
        <f t="shared" si="11"/>
        <v>3.2422691569855672E-3</v>
      </c>
      <c r="Q114">
        <f t="shared" si="12"/>
        <v>3.1507214169473044E-3</v>
      </c>
      <c r="R114">
        <f t="shared" si="13"/>
        <v>3.440355050305158E-5</v>
      </c>
      <c r="S114">
        <f t="shared" si="14"/>
        <v>7.1967891549834049E-6</v>
      </c>
      <c r="T114">
        <f t="shared" si="15"/>
        <v>7.6421753517445247E-4</v>
      </c>
      <c r="U114">
        <v>7.279452054794521</v>
      </c>
      <c r="V114">
        <v>1.73</v>
      </c>
      <c r="W114" s="10" t="s">
        <v>188</v>
      </c>
    </row>
    <row r="115" spans="1:23">
      <c r="A115" t="s">
        <v>250</v>
      </c>
      <c r="B115" t="s">
        <v>248</v>
      </c>
      <c r="C115">
        <v>-0.52</v>
      </c>
      <c r="D115">
        <v>0.1</v>
      </c>
      <c r="E115">
        <v>0.3</v>
      </c>
      <c r="F115">
        <v>0.03</v>
      </c>
      <c r="G115">
        <v>91.61</v>
      </c>
      <c r="H115">
        <v>0.81000000000000227</v>
      </c>
      <c r="I115">
        <v>0.03</v>
      </c>
      <c r="J115">
        <v>0.2</v>
      </c>
      <c r="K115">
        <v>1.52</v>
      </c>
      <c r="L115">
        <v>0.43</v>
      </c>
      <c r="M115">
        <f t="shared" si="8"/>
        <v>0.26636291805925622</v>
      </c>
      <c r="N115">
        <f t="shared" si="9"/>
        <v>9.0165199874769463E-3</v>
      </c>
      <c r="O115">
        <f t="shared" si="10"/>
        <v>1.5098020852226375E-2</v>
      </c>
      <c r="P115">
        <f t="shared" si="11"/>
        <v>4.3893098522202276E-3</v>
      </c>
      <c r="Q115">
        <f t="shared" si="12"/>
        <v>4.2711506358271978E-3</v>
      </c>
      <c r="R115">
        <f t="shared" si="13"/>
        <v>9.0669727868439873E-5</v>
      </c>
      <c r="S115">
        <f t="shared" si="14"/>
        <v>4.4498042027083663E-5</v>
      </c>
      <c r="T115">
        <f t="shared" si="15"/>
        <v>1.0065347234817583E-3</v>
      </c>
      <c r="U115">
        <v>7.279452054794521</v>
      </c>
      <c r="V115">
        <v>2.5099999999999998</v>
      </c>
      <c r="W115" s="10" t="s">
        <v>188</v>
      </c>
    </row>
    <row r="116" spans="1:23">
      <c r="A116" t="s">
        <v>251</v>
      </c>
      <c r="B116" t="s">
        <v>248</v>
      </c>
      <c r="C116">
        <v>-0.52</v>
      </c>
      <c r="D116">
        <v>0.1</v>
      </c>
      <c r="E116">
        <v>0.3</v>
      </c>
      <c r="F116">
        <v>0.03</v>
      </c>
      <c r="G116">
        <v>62.24</v>
      </c>
      <c r="H116">
        <v>0.54999999999999716</v>
      </c>
      <c r="I116">
        <v>0.02</v>
      </c>
      <c r="J116">
        <v>0.22</v>
      </c>
      <c r="K116">
        <v>0.92</v>
      </c>
      <c r="L116">
        <v>0.45</v>
      </c>
      <c r="M116">
        <f t="shared" si="8"/>
        <v>0.20585348853849667</v>
      </c>
      <c r="N116">
        <f t="shared" si="9"/>
        <v>6.9681239898771513E-3</v>
      </c>
      <c r="O116">
        <f t="shared" si="10"/>
        <v>8.035541310043165E-3</v>
      </c>
      <c r="P116">
        <f t="shared" si="11"/>
        <v>3.9669952812412743E-3</v>
      </c>
      <c r="Q116">
        <f t="shared" si="12"/>
        <v>3.9304278146950269E-3</v>
      </c>
      <c r="R116">
        <f t="shared" si="13"/>
        <v>3.5370529976180402E-5</v>
      </c>
      <c r="S116">
        <f t="shared" si="14"/>
        <v>2.3669385821142443E-5</v>
      </c>
      <c r="T116">
        <f t="shared" si="15"/>
        <v>5.357027540028777E-4</v>
      </c>
      <c r="U116">
        <v>7.279452054794521</v>
      </c>
      <c r="V116">
        <v>2.5099999999999998</v>
      </c>
      <c r="W116" s="10" t="s">
        <v>188</v>
      </c>
    </row>
    <row r="117" spans="1:23">
      <c r="A117" t="s">
        <v>252</v>
      </c>
      <c r="B117" t="s">
        <v>248</v>
      </c>
      <c r="C117">
        <v>-0.52</v>
      </c>
      <c r="D117">
        <v>0.1</v>
      </c>
      <c r="E117">
        <v>0.3</v>
      </c>
      <c r="F117">
        <v>0.03</v>
      </c>
      <c r="G117">
        <v>39.026000000000003</v>
      </c>
      <c r="H117">
        <v>0.19399999999999551</v>
      </c>
      <c r="I117">
        <v>0.03</v>
      </c>
      <c r="J117">
        <v>0.16</v>
      </c>
      <c r="K117">
        <v>1.08</v>
      </c>
      <c r="L117">
        <v>0.46500000000000002</v>
      </c>
      <c r="M117">
        <f t="shared" si="8"/>
        <v>0.15080458137758901</v>
      </c>
      <c r="N117">
        <f t="shared" si="9"/>
        <v>5.051602124608783E-3</v>
      </c>
      <c r="O117">
        <f t="shared" si="10"/>
        <v>8.071803373453288E-3</v>
      </c>
      <c r="P117">
        <f t="shared" si="11"/>
        <v>3.5170131879941995E-3</v>
      </c>
      <c r="Q117">
        <f t="shared" si="12"/>
        <v>3.4753597857923872E-3</v>
      </c>
      <c r="R117">
        <f t="shared" si="13"/>
        <v>3.8779557794590914E-5</v>
      </c>
      <c r="S117">
        <f t="shared" si="14"/>
        <v>1.3375099117254326E-5</v>
      </c>
      <c r="T117">
        <f t="shared" si="15"/>
        <v>5.3812022489688584E-4</v>
      </c>
      <c r="U117">
        <v>7.279452054794521</v>
      </c>
      <c r="V117">
        <v>2.5099999999999998</v>
      </c>
      <c r="W117" s="10" t="s">
        <v>188</v>
      </c>
    </row>
    <row r="118" spans="1:23">
      <c r="A118" t="s">
        <v>253</v>
      </c>
      <c r="B118" t="s">
        <v>248</v>
      </c>
      <c r="C118">
        <v>-0.52</v>
      </c>
      <c r="D118">
        <v>0.1</v>
      </c>
      <c r="E118">
        <v>0.3</v>
      </c>
      <c r="F118">
        <v>0.03</v>
      </c>
      <c r="G118">
        <v>256.2</v>
      </c>
      <c r="H118">
        <v>13.80000000000001</v>
      </c>
      <c r="I118">
        <v>0.08</v>
      </c>
      <c r="J118">
        <v>0.41</v>
      </c>
      <c r="K118">
        <v>0.95</v>
      </c>
      <c r="L118">
        <v>0.46</v>
      </c>
      <c r="M118">
        <f t="shared" si="8"/>
        <v>0.52872672023149614</v>
      </c>
      <c r="N118">
        <f t="shared" si="9"/>
        <v>2.5905447922063427E-2</v>
      </c>
      <c r="O118">
        <f t="shared" si="10"/>
        <v>1.325806358519227E-2</v>
      </c>
      <c r="P118">
        <f t="shared" si="11"/>
        <v>6.4993780185762925E-3</v>
      </c>
      <c r="Q118">
        <f t="shared" si="12"/>
        <v>6.4196939465141524E-3</v>
      </c>
      <c r="R118">
        <f t="shared" si="13"/>
        <v>4.3766554508283646E-4</v>
      </c>
      <c r="S118">
        <f t="shared" si="14"/>
        <v>2.3804485750150088E-4</v>
      </c>
      <c r="T118">
        <f t="shared" si="15"/>
        <v>8.8387090567948468E-4</v>
      </c>
      <c r="U118">
        <v>7.279452054794521</v>
      </c>
      <c r="V118">
        <v>2.5099999999999998</v>
      </c>
      <c r="W118" s="10" t="s">
        <v>188</v>
      </c>
    </row>
    <row r="119" spans="1:23">
      <c r="A119" t="s">
        <v>254</v>
      </c>
      <c r="B119" t="s">
        <v>255</v>
      </c>
      <c r="C119">
        <v>-0.24</v>
      </c>
      <c r="D119">
        <v>0.1</v>
      </c>
      <c r="E119">
        <v>0.35</v>
      </c>
      <c r="F119">
        <v>0.03</v>
      </c>
      <c r="G119">
        <v>4.6938000000000004</v>
      </c>
      <c r="H119">
        <v>7.0000000000000001E-3</v>
      </c>
      <c r="I119">
        <v>0.2</v>
      </c>
      <c r="J119">
        <v>0.02</v>
      </c>
      <c r="K119">
        <v>8.6999999999999993</v>
      </c>
      <c r="L119">
        <v>0.19</v>
      </c>
      <c r="M119">
        <f t="shared" si="8"/>
        <v>3.8682139983797201E-2</v>
      </c>
      <c r="N119">
        <f t="shared" si="9"/>
        <v>1.1058729308590434E-3</v>
      </c>
      <c r="O119">
        <f t="shared" si="10"/>
        <v>3.4867321116565778E-2</v>
      </c>
      <c r="P119">
        <f t="shared" si="11"/>
        <v>2.1379837806826878E-3</v>
      </c>
      <c r="Q119">
        <f t="shared" si="12"/>
        <v>7.6147023128132166E-4</v>
      </c>
      <c r="R119">
        <f t="shared" si="13"/>
        <v>1.4528050465235744E-4</v>
      </c>
      <c r="S119">
        <f t="shared" si="14"/>
        <v>1.7332882228752851E-5</v>
      </c>
      <c r="T119">
        <f t="shared" si="15"/>
        <v>1.9924183495180449E-3</v>
      </c>
      <c r="U119">
        <v>2.054794520547945</v>
      </c>
      <c r="V119">
        <v>3.27</v>
      </c>
      <c r="W119" s="10" t="s">
        <v>188</v>
      </c>
    </row>
    <row r="120" spans="1:23">
      <c r="A120" t="s">
        <v>256</v>
      </c>
      <c r="B120" t="s">
        <v>257</v>
      </c>
      <c r="C120">
        <v>0.08</v>
      </c>
      <c r="D120">
        <v>0.2</v>
      </c>
      <c r="E120">
        <v>0.71</v>
      </c>
      <c r="F120">
        <v>7.0000000000000007E-2</v>
      </c>
      <c r="G120">
        <v>1050.3</v>
      </c>
      <c r="H120">
        <v>1.2</v>
      </c>
      <c r="I120">
        <v>0.32800000000000001</v>
      </c>
      <c r="J120">
        <v>4.0000000000000001E-3</v>
      </c>
      <c r="K120">
        <v>124.5</v>
      </c>
      <c r="L120">
        <v>0.3</v>
      </c>
      <c r="M120">
        <f t="shared" si="8"/>
        <v>1.8048167667787067</v>
      </c>
      <c r="N120">
        <f t="shared" si="9"/>
        <v>5.9329155750953905E-2</v>
      </c>
      <c r="O120">
        <f t="shared" si="10"/>
        <v>4.6802947276731235</v>
      </c>
      <c r="P120">
        <f t="shared" si="11"/>
        <v>0.30791371516232341</v>
      </c>
      <c r="Q120">
        <f t="shared" si="12"/>
        <v>1.1277818620899093E-2</v>
      </c>
      <c r="R120">
        <f t="shared" si="13"/>
        <v>6.8808119562033167E-3</v>
      </c>
      <c r="S120">
        <f t="shared" si="14"/>
        <v>1.7824601457385979E-3</v>
      </c>
      <c r="T120">
        <f t="shared" si="15"/>
        <v>0.30762500557475941</v>
      </c>
      <c r="U120">
        <v>4.0684931506849313</v>
      </c>
      <c r="V120">
        <v>3.4</v>
      </c>
      <c r="W120" s="10" t="s">
        <v>115</v>
      </c>
    </row>
    <row r="121" spans="1:23">
      <c r="A121" t="s">
        <v>258</v>
      </c>
      <c r="B121" t="s">
        <v>257</v>
      </c>
      <c r="C121">
        <v>0.08</v>
      </c>
      <c r="D121">
        <v>0.2</v>
      </c>
      <c r="E121">
        <v>0.71</v>
      </c>
      <c r="F121">
        <v>7.0000000000000007E-2</v>
      </c>
      <c r="G121">
        <v>7462.9</v>
      </c>
      <c r="H121">
        <v>103</v>
      </c>
      <c r="I121">
        <v>0.2</v>
      </c>
      <c r="J121">
        <v>0.2</v>
      </c>
      <c r="K121">
        <v>90</v>
      </c>
      <c r="L121">
        <v>1.2</v>
      </c>
      <c r="M121">
        <f t="shared" si="8"/>
        <v>6.6705650158723051</v>
      </c>
      <c r="N121">
        <f t="shared" si="9"/>
        <v>0.22765029959297925</v>
      </c>
      <c r="O121">
        <f t="shared" si="10"/>
        <v>6.746259693383938</v>
      </c>
      <c r="P121">
        <f t="shared" si="11"/>
        <v>0.5335598110061458</v>
      </c>
      <c r="Q121">
        <f t="shared" si="12"/>
        <v>8.9950129245119179E-2</v>
      </c>
      <c r="R121">
        <f t="shared" si="13"/>
        <v>0.28109415389099751</v>
      </c>
      <c r="S121">
        <f t="shared" si="14"/>
        <v>3.1036404454860979E-2</v>
      </c>
      <c r="T121">
        <f t="shared" si="15"/>
        <v>0.44341613008157349</v>
      </c>
      <c r="U121">
        <v>4.0684931506849313</v>
      </c>
      <c r="V121">
        <v>3.4</v>
      </c>
      <c r="W121" s="10" t="s">
        <v>115</v>
      </c>
    </row>
    <row r="122" spans="1:23">
      <c r="A122" t="s">
        <v>259</v>
      </c>
      <c r="B122" t="s">
        <v>257</v>
      </c>
      <c r="C122">
        <v>0.08</v>
      </c>
      <c r="D122">
        <v>0.2</v>
      </c>
      <c r="E122">
        <v>0.71</v>
      </c>
      <c r="F122">
        <v>7.0000000000000007E-2</v>
      </c>
      <c r="G122">
        <v>3.6</v>
      </c>
      <c r="H122">
        <v>8.0000000000000004E-4</v>
      </c>
      <c r="I122">
        <v>0.15</v>
      </c>
      <c r="J122">
        <v>0.09</v>
      </c>
      <c r="K122">
        <v>2.4</v>
      </c>
      <c r="L122">
        <v>0.2</v>
      </c>
      <c r="M122">
        <f t="shared" si="8"/>
        <v>4.102915195144035E-2</v>
      </c>
      <c r="N122">
        <f t="shared" si="9"/>
        <v>1.348389586163074E-3</v>
      </c>
      <c r="O122">
        <f t="shared" si="10"/>
        <v>1.4237033710840698E-2</v>
      </c>
      <c r="P122">
        <f t="shared" si="11"/>
        <v>1.5237828079104308E-3</v>
      </c>
      <c r="Q122">
        <f t="shared" si="12"/>
        <v>1.1864194759033915E-3</v>
      </c>
      <c r="R122">
        <f t="shared" si="13"/>
        <v>1.9662399498347763E-4</v>
      </c>
      <c r="S122">
        <f t="shared" si="14"/>
        <v>1.0545950896919038E-6</v>
      </c>
      <c r="T122">
        <f t="shared" si="15"/>
        <v>9.3576747395197099E-4</v>
      </c>
      <c r="U122">
        <v>4.0684931506849313</v>
      </c>
      <c r="V122">
        <v>3.4</v>
      </c>
      <c r="W122" s="10" t="s">
        <v>115</v>
      </c>
    </row>
    <row r="123" spans="1:23">
      <c r="A123" t="s">
        <v>260</v>
      </c>
      <c r="B123" t="s">
        <v>257</v>
      </c>
      <c r="C123">
        <v>0.08</v>
      </c>
      <c r="D123">
        <v>0.2</v>
      </c>
      <c r="E123">
        <v>0.71</v>
      </c>
      <c r="F123">
        <v>7.0000000000000007E-2</v>
      </c>
      <c r="G123">
        <v>35.369999999999997</v>
      </c>
      <c r="H123">
        <v>7.0000000000000007E-2</v>
      </c>
      <c r="I123">
        <v>0.24</v>
      </c>
      <c r="J123">
        <v>0.12</v>
      </c>
      <c r="K123">
        <v>2</v>
      </c>
      <c r="L123">
        <v>0.2</v>
      </c>
      <c r="M123">
        <f t="shared" si="8"/>
        <v>0.18821211707088759</v>
      </c>
      <c r="N123">
        <f t="shared" si="9"/>
        <v>6.1903574733633022E-3</v>
      </c>
      <c r="O123">
        <f t="shared" si="10"/>
        <v>2.4950258106785285E-2</v>
      </c>
      <c r="P123">
        <f t="shared" si="11"/>
        <v>3.0815837316709406E-3</v>
      </c>
      <c r="Q123">
        <f t="shared" si="12"/>
        <v>2.4950258106785288E-3</v>
      </c>
      <c r="R123">
        <f t="shared" si="13"/>
        <v>7.6248666540260621E-4</v>
      </c>
      <c r="S123">
        <f t="shared" si="14"/>
        <v>1.6459504923899451E-5</v>
      </c>
      <c r="T123">
        <f t="shared" si="15"/>
        <v>1.6399230680516155E-3</v>
      </c>
      <c r="U123">
        <v>4.0684931506849313</v>
      </c>
      <c r="V123">
        <v>3.4</v>
      </c>
      <c r="W123" s="10" t="s">
        <v>115</v>
      </c>
    </row>
    <row r="124" spans="1:23" s="8" customFormat="1">
      <c r="A124" s="8" t="s">
        <v>261</v>
      </c>
      <c r="B124" s="8" t="s">
        <v>262</v>
      </c>
      <c r="C124" s="8">
        <v>-0.01</v>
      </c>
      <c r="D124" s="8">
        <v>0.03</v>
      </c>
      <c r="E124" s="8">
        <v>0.9</v>
      </c>
      <c r="F124" s="8">
        <v>7.0000000000000007E-2</v>
      </c>
      <c r="G124" s="8">
        <v>74.72</v>
      </c>
      <c r="H124" s="8">
        <v>0.1</v>
      </c>
      <c r="I124" s="8">
        <v>0.13</v>
      </c>
      <c r="J124" s="8">
        <v>0.04</v>
      </c>
      <c r="K124" s="8">
        <v>3</v>
      </c>
      <c r="L124" s="8">
        <v>0.12</v>
      </c>
      <c r="M124" s="8">
        <f t="shared" si="8"/>
        <v>0.33535915678159128</v>
      </c>
      <c r="N124" s="8">
        <f t="shared" si="9"/>
        <v>8.6996437397159516E-3</v>
      </c>
      <c r="O124" s="8">
        <f t="shared" si="10"/>
        <v>5.7447467224183105E-2</v>
      </c>
      <c r="P124" s="8">
        <f t="shared" si="11"/>
        <v>3.7744302812989334E-3</v>
      </c>
      <c r="Q124" s="8">
        <f t="shared" si="12"/>
        <v>2.2978986889673238E-3</v>
      </c>
      <c r="R124" s="8">
        <f t="shared" si="13"/>
        <v>3.0386209903952014E-4</v>
      </c>
      <c r="S124" s="8">
        <f t="shared" si="14"/>
        <v>2.5627885092872553E-5</v>
      </c>
      <c r="T124" s="8">
        <f t="shared" si="15"/>
        <v>2.9787575597724574E-3</v>
      </c>
      <c r="W124" s="9" t="s">
        <v>137</v>
      </c>
    </row>
    <row r="125" spans="1:23" s="8" customFormat="1">
      <c r="A125" s="8" t="s">
        <v>263</v>
      </c>
      <c r="B125" s="8" t="s">
        <v>262</v>
      </c>
      <c r="C125" s="8">
        <v>-0.01</v>
      </c>
      <c r="D125" s="8">
        <v>0.03</v>
      </c>
      <c r="E125" s="8">
        <v>0.9</v>
      </c>
      <c r="F125" s="8">
        <v>7.0000000000000007E-2</v>
      </c>
      <c r="G125" s="8">
        <v>525.79999999999995</v>
      </c>
      <c r="H125" s="8">
        <v>9.1999999999999993</v>
      </c>
      <c r="I125" s="8">
        <v>0.32</v>
      </c>
      <c r="J125" s="8">
        <v>0.11</v>
      </c>
      <c r="K125" s="8">
        <v>2.27</v>
      </c>
      <c r="L125" s="8">
        <v>0.28000000000000003</v>
      </c>
      <c r="M125" s="8">
        <f t="shared" si="8"/>
        <v>1.2314949861769111</v>
      </c>
      <c r="N125" s="8">
        <f t="shared" si="9"/>
        <v>3.5010438061913438E-2</v>
      </c>
      <c r="O125" s="8">
        <f t="shared" si="10"/>
        <v>7.9593811447457891E-2</v>
      </c>
      <c r="P125" s="8">
        <f t="shared" si="11"/>
        <v>1.1107610754071543E-2</v>
      </c>
      <c r="Q125" s="8">
        <f t="shared" si="12"/>
        <v>9.8177388569551573E-3</v>
      </c>
      <c r="R125" s="8">
        <f t="shared" si="13"/>
        <v>3.1213259391159962E-3</v>
      </c>
      <c r="S125" s="8">
        <f t="shared" si="14"/>
        <v>4.6422154514809958E-4</v>
      </c>
      <c r="T125" s="8">
        <f t="shared" si="15"/>
        <v>4.1270865194978166E-3</v>
      </c>
      <c r="W125" s="9" t="s">
        <v>137</v>
      </c>
    </row>
    <row r="126" spans="1:23">
      <c r="A126" t="s">
        <v>264</v>
      </c>
      <c r="B126" t="s">
        <v>265</v>
      </c>
      <c r="C126">
        <v>-0.18</v>
      </c>
      <c r="D126">
        <v>0.1</v>
      </c>
      <c r="E126">
        <v>0.45</v>
      </c>
      <c r="F126">
        <v>0.05</v>
      </c>
      <c r="G126">
        <v>3657</v>
      </c>
      <c r="H126">
        <v>104</v>
      </c>
      <c r="I126">
        <v>0.08</v>
      </c>
      <c r="J126">
        <v>0.04</v>
      </c>
      <c r="K126">
        <v>15.51</v>
      </c>
      <c r="L126">
        <v>1.9450000000000001</v>
      </c>
      <c r="M126">
        <f t="shared" si="8"/>
        <v>3.5614394782912444</v>
      </c>
      <c r="N126">
        <f t="shared" si="9"/>
        <v>0.14818278740536958</v>
      </c>
      <c r="O126">
        <f t="shared" si="10"/>
        <v>0.68803586069038214</v>
      </c>
      <c r="P126">
        <f t="shared" si="11"/>
        <v>0.10044641692477693</v>
      </c>
      <c r="Q126">
        <f t="shared" si="12"/>
        <v>8.6281737526937047E-2</v>
      </c>
      <c r="R126">
        <f t="shared" si="13"/>
        <v>2.2158964917564643E-3</v>
      </c>
      <c r="S126">
        <f t="shared" si="14"/>
        <v>6.522261371962425E-3</v>
      </c>
      <c r="T126">
        <f t="shared" si="15"/>
        <v>5.0965619310398697E-2</v>
      </c>
      <c r="U126">
        <v>10.02739726027397</v>
      </c>
      <c r="V126">
        <v>3.57</v>
      </c>
      <c r="W126" s="10" t="s">
        <v>188</v>
      </c>
    </row>
    <row r="127" spans="1:23">
      <c r="A127" t="s">
        <v>266</v>
      </c>
      <c r="B127" t="s">
        <v>265</v>
      </c>
      <c r="C127">
        <v>-0.18</v>
      </c>
      <c r="D127">
        <v>0.1</v>
      </c>
      <c r="E127">
        <v>0.45</v>
      </c>
      <c r="F127">
        <v>0.05</v>
      </c>
      <c r="G127">
        <v>35.68</v>
      </c>
      <c r="H127">
        <v>0.03</v>
      </c>
      <c r="I127">
        <v>0.18</v>
      </c>
      <c r="J127">
        <v>0.14000000000000001</v>
      </c>
      <c r="K127">
        <v>1.62</v>
      </c>
      <c r="L127">
        <v>0.93</v>
      </c>
      <c r="M127">
        <f t="shared" si="8"/>
        <v>0.16261433423621144</v>
      </c>
      <c r="N127">
        <f t="shared" si="9"/>
        <v>6.0234428481295331E-3</v>
      </c>
      <c r="O127">
        <f t="shared" si="10"/>
        <v>1.5153852580341102E-2</v>
      </c>
      <c r="P127">
        <f t="shared" si="11"/>
        <v>8.780430010321803E-3</v>
      </c>
      <c r="Q127">
        <f t="shared" si="12"/>
        <v>8.699433888714336E-3</v>
      </c>
      <c r="R127">
        <f t="shared" si="13"/>
        <v>3.9466420527552279E-4</v>
      </c>
      <c r="S127">
        <f t="shared" si="14"/>
        <v>4.2471559922480665E-6</v>
      </c>
      <c r="T127">
        <f t="shared" si="15"/>
        <v>1.1225075985437855E-3</v>
      </c>
      <c r="U127">
        <v>9.8630136986301367E-2</v>
      </c>
      <c r="V127">
        <v>3.53</v>
      </c>
      <c r="W127" s="10" t="s">
        <v>188</v>
      </c>
    </row>
    <row r="128" spans="1:23">
      <c r="A128" t="s">
        <v>267</v>
      </c>
      <c r="B128" t="s">
        <v>268</v>
      </c>
      <c r="C128">
        <v>0.23</v>
      </c>
      <c r="D128">
        <v>0.1</v>
      </c>
      <c r="E128">
        <v>0.49</v>
      </c>
      <c r="F128">
        <v>0.05</v>
      </c>
      <c r="G128">
        <v>1924</v>
      </c>
      <c r="H128">
        <v>15</v>
      </c>
      <c r="I128">
        <v>3.7999999999999999E-2</v>
      </c>
      <c r="J128">
        <v>1.9E-2</v>
      </c>
      <c r="K128">
        <v>5.8</v>
      </c>
      <c r="L128">
        <v>3.1</v>
      </c>
      <c r="M128">
        <f t="shared" si="8"/>
        <v>2.3878488291160522</v>
      </c>
      <c r="N128">
        <f t="shared" si="9"/>
        <v>8.2162107093620804E-2</v>
      </c>
      <c r="O128">
        <f t="shared" si="10"/>
        <v>0.22038909666824127</v>
      </c>
      <c r="P128">
        <f t="shared" si="11"/>
        <v>0.11874592281429854</v>
      </c>
      <c r="Q128">
        <f t="shared" si="12"/>
        <v>0.11779417235716345</v>
      </c>
      <c r="R128">
        <f t="shared" si="13"/>
        <v>1.593510306827761E-4</v>
      </c>
      <c r="S128">
        <f t="shared" si="14"/>
        <v>5.7273673770332997E-4</v>
      </c>
      <c r="T128">
        <f t="shared" si="15"/>
        <v>1.4992455555662674E-2</v>
      </c>
      <c r="U128">
        <v>7</v>
      </c>
      <c r="V128">
        <v>4.8</v>
      </c>
      <c r="W128" s="10" t="s">
        <v>188</v>
      </c>
    </row>
    <row r="129" spans="1:23">
      <c r="A129" t="s">
        <v>269</v>
      </c>
      <c r="B129" t="s">
        <v>268</v>
      </c>
      <c r="C129">
        <v>0.23</v>
      </c>
      <c r="D129">
        <v>0.1</v>
      </c>
      <c r="E129">
        <v>0.49</v>
      </c>
      <c r="F129">
        <v>0.05</v>
      </c>
      <c r="G129">
        <v>5520</v>
      </c>
      <c r="H129">
        <v>390</v>
      </c>
      <c r="I129">
        <v>8.6999999999999994E-2</v>
      </c>
      <c r="J129">
        <v>5.6000000000000001E-2</v>
      </c>
      <c r="K129">
        <v>31.8</v>
      </c>
      <c r="L129">
        <v>0.7</v>
      </c>
      <c r="M129">
        <f t="shared" si="8"/>
        <v>4.8212853429116436</v>
      </c>
      <c r="N129">
        <f t="shared" si="9"/>
        <v>0.28011094754976179</v>
      </c>
      <c r="O129">
        <f t="shared" si="10"/>
        <v>1.7117139206492578</v>
      </c>
      <c r="P129">
        <f t="shared" si="11"/>
        <v>0.12912940530429506</v>
      </c>
      <c r="Q129">
        <f t="shared" si="12"/>
        <v>3.767923724699624E-2</v>
      </c>
      <c r="R129">
        <f t="shared" si="13"/>
        <v>8.4030730815574921E-3</v>
      </c>
      <c r="S129">
        <f t="shared" si="14"/>
        <v>4.0312103203696291E-2</v>
      </c>
      <c r="T129">
        <f t="shared" si="15"/>
        <v>0.116443123853691</v>
      </c>
      <c r="U129">
        <v>7</v>
      </c>
      <c r="V129">
        <v>4.8</v>
      </c>
      <c r="W129" s="10" t="s">
        <v>188</v>
      </c>
    </row>
    <row r="130" spans="1:23" s="8" customFormat="1">
      <c r="A130" s="8" t="s">
        <v>270</v>
      </c>
      <c r="B130" s="8" t="s">
        <v>271</v>
      </c>
      <c r="C130" s="8">
        <v>-0.26800000000000002</v>
      </c>
      <c r="D130" s="8">
        <v>0</v>
      </c>
      <c r="E130" s="8">
        <v>0.77</v>
      </c>
      <c r="F130" s="8">
        <v>0</v>
      </c>
      <c r="G130" s="8">
        <v>15.76491</v>
      </c>
      <c r="H130" s="8">
        <v>3.8999999999999999E-4</v>
      </c>
      <c r="I130" s="8">
        <v>4.1599999999999998E-2</v>
      </c>
      <c r="J130" s="8">
        <v>7.1999999999999998E-3</v>
      </c>
      <c r="K130" s="8">
        <v>376.7</v>
      </c>
      <c r="L130" s="8">
        <v>2.9</v>
      </c>
      <c r="M130" s="8">
        <f t="shared" ref="M130:M193" si="16">(G130/365)^(2/3)*E130^(1/3)</f>
        <v>0.11283123175152335</v>
      </c>
      <c r="N130" s="8">
        <f t="shared" ref="N130:N193" si="17">SQRT((2/3*(G130/365)^(-1/3)*E130^(1/3)*(H130/365))^2+(1/3*(G130/365)^(2/3)*E130^(-2/3)*F130)^2)</f>
        <v>1.8608492059514498E-6</v>
      </c>
      <c r="O130" s="8">
        <f t="shared" ref="O130:O193" si="18">0.004919*K130*SQRT(1-I130^2)*G130^(1/3)*E130^(2/3)</f>
        <v>3.8999045659841891</v>
      </c>
      <c r="P130" s="8">
        <f t="shared" ref="P130:P193" si="19">SQRT(Q130^2+R130^2+S130^2+T130^2)</f>
        <v>3.0045967806937003E-2</v>
      </c>
      <c r="Q130" s="8">
        <f t="shared" ref="Q130:Q193" si="20">0.004919*SQRT(1-I130^2)*G130^(1/3)*E130^(2/3)*L130</f>
        <v>3.0023156998550963E-2</v>
      </c>
      <c r="R130" s="8">
        <f t="shared" ref="R130:R193" si="21">0.004919*K130*I130/SQRT(1-I130^2)*G130^(1/3)*E130^(2/3)*J130</f>
        <v>1.1701243860611265E-3</v>
      </c>
      <c r="S130" s="8">
        <f t="shared" ref="S130:S193" si="22">0.004919*K130*SQRT(1-I130^2)*1/3*G130^(-2/3)*E130^(2/3)*H130</f>
        <v>3.2159244396444036E-5</v>
      </c>
      <c r="T130" s="8">
        <f t="shared" ref="T130:T193" si="23">0.004919*K130*SQRT(1-I130^2)*G130^(1/3)*2/3*E130^(-1/3)*F130</f>
        <v>0</v>
      </c>
      <c r="V130" s="8">
        <v>12</v>
      </c>
      <c r="W130" s="9"/>
    </row>
    <row r="131" spans="1:23">
      <c r="A131" t="s">
        <v>272</v>
      </c>
      <c r="B131" t="s">
        <v>273</v>
      </c>
      <c r="C131">
        <v>0.16</v>
      </c>
      <c r="D131">
        <v>0.1</v>
      </c>
      <c r="E131">
        <v>0.33</v>
      </c>
      <c r="F131">
        <v>0.03</v>
      </c>
      <c r="G131">
        <v>61.116599999999998</v>
      </c>
      <c r="H131">
        <v>8.6E-3</v>
      </c>
      <c r="I131">
        <v>3.2399999999999998E-2</v>
      </c>
      <c r="J131">
        <v>1.2999999999999999E-3</v>
      </c>
      <c r="K131">
        <v>214</v>
      </c>
      <c r="L131">
        <v>0.42</v>
      </c>
      <c r="M131">
        <f t="shared" si="16"/>
        <v>0.20993371648586348</v>
      </c>
      <c r="N131">
        <f t="shared" si="17"/>
        <v>6.3616582555378557E-3</v>
      </c>
      <c r="O131">
        <f t="shared" si="18"/>
        <v>1.9790565874227153</v>
      </c>
      <c r="P131">
        <f t="shared" si="19"/>
        <v>0.12000576214661224</v>
      </c>
      <c r="Q131">
        <f t="shared" si="20"/>
        <v>3.884129751016545E-3</v>
      </c>
      <c r="R131">
        <f t="shared" si="21"/>
        <v>8.3445461169562131E-5</v>
      </c>
      <c r="S131">
        <f t="shared" si="22"/>
        <v>9.2827407784657276E-5</v>
      </c>
      <c r="T131">
        <f t="shared" si="23"/>
        <v>0.11994282348016455</v>
      </c>
      <c r="U131">
        <v>12.6</v>
      </c>
      <c r="V131">
        <v>2.9603999999999999</v>
      </c>
      <c r="W131" s="10" t="s">
        <v>188</v>
      </c>
    </row>
    <row r="132" spans="1:23">
      <c r="A132" t="s">
        <v>274</v>
      </c>
      <c r="B132" t="s">
        <v>273</v>
      </c>
      <c r="C132">
        <v>0.16</v>
      </c>
      <c r="D132">
        <v>0.1</v>
      </c>
      <c r="E132">
        <v>0.33</v>
      </c>
      <c r="F132">
        <v>0.03</v>
      </c>
      <c r="G132">
        <v>30.088100000000001</v>
      </c>
      <c r="H132">
        <v>8.2000000000000007E-3</v>
      </c>
      <c r="I132">
        <v>0.25591000000000003</v>
      </c>
      <c r="J132">
        <v>9.3000000000000005E-4</v>
      </c>
      <c r="K132">
        <v>88.34</v>
      </c>
      <c r="L132">
        <v>0.47</v>
      </c>
      <c r="M132">
        <f t="shared" si="16"/>
        <v>0.1308898327812498</v>
      </c>
      <c r="N132">
        <f t="shared" si="17"/>
        <v>3.9664298612625088E-3</v>
      </c>
      <c r="O132">
        <f t="shared" si="18"/>
        <v>0.6239269694620494</v>
      </c>
      <c r="P132">
        <f t="shared" si="19"/>
        <v>3.795955403141494E-2</v>
      </c>
      <c r="Q132">
        <f t="shared" si="20"/>
        <v>3.3195118366217244E-3</v>
      </c>
      <c r="R132">
        <f t="shared" si="21"/>
        <v>1.5889856585523309E-4</v>
      </c>
      <c r="S132">
        <f t="shared" si="22"/>
        <v>5.6680228502174226E-5</v>
      </c>
      <c r="T132">
        <f t="shared" si="23"/>
        <v>3.7813755724972684E-2</v>
      </c>
      <c r="U132">
        <v>12.6</v>
      </c>
      <c r="V132">
        <v>2.9603999999999999</v>
      </c>
      <c r="W132" s="10" t="s">
        <v>188</v>
      </c>
    </row>
    <row r="133" spans="1:23">
      <c r="A133" t="s">
        <v>275</v>
      </c>
      <c r="B133" t="s">
        <v>273</v>
      </c>
      <c r="C133">
        <v>0.16</v>
      </c>
      <c r="D133">
        <v>0.1</v>
      </c>
      <c r="E133">
        <v>0.33</v>
      </c>
      <c r="F133">
        <v>0.03</v>
      </c>
      <c r="G133">
        <v>1.9377800000000001</v>
      </c>
      <c r="H133">
        <v>2.0000000000000002E-5</v>
      </c>
      <c r="I133">
        <v>0.20699999999999999</v>
      </c>
      <c r="J133">
        <v>5.5E-2</v>
      </c>
      <c r="K133">
        <v>6.56</v>
      </c>
      <c r="L133">
        <v>0.37</v>
      </c>
      <c r="M133">
        <f t="shared" si="16"/>
        <v>2.1030312031307882E-2</v>
      </c>
      <c r="N133">
        <f t="shared" si="17"/>
        <v>6.3728219919541589E-4</v>
      </c>
      <c r="O133">
        <f t="shared" si="18"/>
        <v>1.8795260107690965E-2</v>
      </c>
      <c r="P133">
        <f t="shared" si="19"/>
        <v>1.5720539161292566E-3</v>
      </c>
      <c r="Q133">
        <f t="shared" si="20"/>
        <v>1.0600985121715944E-3</v>
      </c>
      <c r="R133">
        <f t="shared" si="21"/>
        <v>2.2356350912871808E-4</v>
      </c>
      <c r="S133">
        <f t="shared" si="22"/>
        <v>6.4662517959352001E-8</v>
      </c>
      <c r="T133">
        <f t="shared" si="23"/>
        <v>1.1391066731933916E-3</v>
      </c>
      <c r="U133">
        <v>12.6</v>
      </c>
      <c r="V133">
        <v>2.9603999999999999</v>
      </c>
      <c r="W133" s="10" t="s">
        <v>188</v>
      </c>
    </row>
    <row r="134" spans="1:23">
      <c r="A134" t="s">
        <v>276</v>
      </c>
      <c r="B134" t="s">
        <v>273</v>
      </c>
      <c r="C134">
        <v>0.16</v>
      </c>
      <c r="D134">
        <v>0.1</v>
      </c>
      <c r="E134">
        <v>0.33</v>
      </c>
      <c r="F134">
        <v>0.03</v>
      </c>
      <c r="G134">
        <v>124.26</v>
      </c>
      <c r="H134">
        <v>0.7</v>
      </c>
      <c r="I134">
        <v>5.5E-2</v>
      </c>
      <c r="J134">
        <v>1.2E-2</v>
      </c>
      <c r="K134">
        <v>3.42</v>
      </c>
      <c r="L134">
        <v>0.39</v>
      </c>
      <c r="M134">
        <f t="shared" si="16"/>
        <v>0.33692272391817796</v>
      </c>
      <c r="N134">
        <f t="shared" si="17"/>
        <v>1.0287889576381902E-2</v>
      </c>
      <c r="O134">
        <f t="shared" si="18"/>
        <v>4.002808429545824E-2</v>
      </c>
      <c r="P134">
        <f t="shared" si="19"/>
        <v>5.1698343717102172E-3</v>
      </c>
      <c r="Q134">
        <f t="shared" si="20"/>
        <v>4.5646061038680449E-3</v>
      </c>
      <c r="R134">
        <f t="shared" si="21"/>
        <v>2.649869418491179E-5</v>
      </c>
      <c r="S134">
        <f t="shared" si="22"/>
        <v>7.5164061931489763E-5</v>
      </c>
      <c r="T134">
        <f t="shared" si="23"/>
        <v>2.4259445027550448E-3</v>
      </c>
      <c r="U134">
        <v>12.6</v>
      </c>
      <c r="V134">
        <v>2.9603999999999999</v>
      </c>
      <c r="W134" s="10" t="s">
        <v>188</v>
      </c>
    </row>
    <row r="135" spans="1:23">
      <c r="A135" t="s">
        <v>277</v>
      </c>
      <c r="B135" t="s">
        <v>278</v>
      </c>
      <c r="C135">
        <v>0.41</v>
      </c>
      <c r="D135">
        <v>0.08</v>
      </c>
      <c r="E135">
        <v>1.32</v>
      </c>
      <c r="F135">
        <v>0.06</v>
      </c>
      <c r="G135">
        <v>2.9162499999999998</v>
      </c>
      <c r="H135">
        <v>1.5E-5</v>
      </c>
      <c r="I135">
        <v>1.3299999999999999E-2</v>
      </c>
      <c r="J135">
        <v>4.1000000000000003E-3</v>
      </c>
      <c r="K135">
        <v>106.04</v>
      </c>
      <c r="L135">
        <v>0.73</v>
      </c>
      <c r="M135">
        <f t="shared" si="16"/>
        <v>4.3840877205782738E-2</v>
      </c>
      <c r="N135">
        <f t="shared" si="17"/>
        <v>6.6425573225067371E-4</v>
      </c>
      <c r="O135">
        <f t="shared" si="18"/>
        <v>0.89666936414249687</v>
      </c>
      <c r="P135">
        <f t="shared" si="19"/>
        <v>2.7864189980185774E-2</v>
      </c>
      <c r="Q135">
        <f t="shared" si="20"/>
        <v>6.1728464336478946E-3</v>
      </c>
      <c r="R135">
        <f t="shared" si="21"/>
        <v>4.89040310607447E-5</v>
      </c>
      <c r="S135">
        <f t="shared" si="22"/>
        <v>1.5373671052593177E-6</v>
      </c>
      <c r="T135">
        <f t="shared" si="23"/>
        <v>2.7171798913408995E-2</v>
      </c>
      <c r="U135">
        <v>2.117808219178082</v>
      </c>
      <c r="V135">
        <f>773.0097/365</f>
        <v>2.1178347945205478</v>
      </c>
      <c r="W135" s="10" t="s">
        <v>279</v>
      </c>
    </row>
    <row r="136" spans="1:23">
      <c r="A136" t="s">
        <v>280</v>
      </c>
      <c r="B136" t="s">
        <v>278</v>
      </c>
      <c r="C136">
        <v>0.41</v>
      </c>
      <c r="D136">
        <v>0.08</v>
      </c>
      <c r="E136">
        <v>1.32</v>
      </c>
      <c r="F136">
        <v>0.06</v>
      </c>
      <c r="G136">
        <v>446.27</v>
      </c>
      <c r="H136">
        <v>0.22</v>
      </c>
      <c r="I136">
        <v>0.66159999999999997</v>
      </c>
      <c r="J136">
        <v>5.4000000000000003E-3</v>
      </c>
      <c r="K136">
        <v>440</v>
      </c>
      <c r="L136">
        <v>11</v>
      </c>
      <c r="M136">
        <f t="shared" si="16"/>
        <v>1.2542800924608066</v>
      </c>
      <c r="N136">
        <f t="shared" si="17"/>
        <v>1.9008714003532347E-2</v>
      </c>
      <c r="O136">
        <f t="shared" si="18"/>
        <v>14.924155647491892</v>
      </c>
      <c r="P136">
        <f t="shared" si="19"/>
        <v>0.593912247307814</v>
      </c>
      <c r="Q136">
        <f t="shared" si="20"/>
        <v>0.37310389118729731</v>
      </c>
      <c r="R136">
        <f t="shared" si="21"/>
        <v>9.4824855206023864E-2</v>
      </c>
      <c r="S136">
        <f t="shared" si="22"/>
        <v>2.4524123979117424E-3</v>
      </c>
      <c r="T136">
        <f t="shared" si="23"/>
        <v>0.45224714083308759</v>
      </c>
      <c r="U136">
        <v>2.117808219178082</v>
      </c>
      <c r="V136">
        <f>773.0097/365</f>
        <v>2.1178347945205478</v>
      </c>
      <c r="W136" s="10" t="s">
        <v>279</v>
      </c>
    </row>
    <row r="137" spans="1:23">
      <c r="A137" t="s">
        <v>281</v>
      </c>
      <c r="B137" t="s">
        <v>282</v>
      </c>
      <c r="C137">
        <v>0.05</v>
      </c>
      <c r="D137">
        <v>0.03</v>
      </c>
      <c r="E137">
        <v>0.86</v>
      </c>
      <c r="F137">
        <v>7.0000000000000007E-2</v>
      </c>
      <c r="G137">
        <v>10.338523</v>
      </c>
      <c r="H137">
        <v>9.0000000000000002E-6</v>
      </c>
      <c r="I137">
        <v>0.34200000000000003</v>
      </c>
      <c r="J137">
        <v>6.0000000000000001E-3</v>
      </c>
      <c r="K137">
        <v>58.8</v>
      </c>
      <c r="L137">
        <v>0.9</v>
      </c>
      <c r="M137">
        <f t="shared" si="16"/>
        <v>8.8364245372667113E-2</v>
      </c>
      <c r="N137">
        <f t="shared" si="17"/>
        <v>2.3974795261634705E-3</v>
      </c>
      <c r="O137">
        <f t="shared" si="18"/>
        <v>0.53546179181560327</v>
      </c>
      <c r="P137">
        <f t="shared" si="19"/>
        <v>3.0215478455396363E-2</v>
      </c>
      <c r="Q137">
        <f t="shared" si="20"/>
        <v>8.1958437522796444E-3</v>
      </c>
      <c r="R137">
        <f t="shared" si="21"/>
        <v>1.2443066837655751E-3</v>
      </c>
      <c r="S137">
        <f t="shared" si="22"/>
        <v>1.5537861408702288E-7</v>
      </c>
      <c r="T137">
        <f t="shared" si="23"/>
        <v>2.9056066222552121E-2</v>
      </c>
      <c r="U137">
        <v>2.4657534246575339</v>
      </c>
      <c r="V137">
        <v>3.1</v>
      </c>
      <c r="W137" s="10" t="s">
        <v>150</v>
      </c>
    </row>
    <row r="138" spans="1:23">
      <c r="A138" t="s">
        <v>283</v>
      </c>
      <c r="B138" t="s">
        <v>282</v>
      </c>
      <c r="C138">
        <v>0.05</v>
      </c>
      <c r="D138">
        <v>0.03</v>
      </c>
      <c r="E138">
        <v>0.86</v>
      </c>
      <c r="F138">
        <v>7.0000000000000007E-2</v>
      </c>
      <c r="G138">
        <v>1610</v>
      </c>
      <c r="H138">
        <v>20</v>
      </c>
      <c r="I138">
        <v>8.5999999999999993E-2</v>
      </c>
      <c r="J138">
        <v>5.2999999999999999E-2</v>
      </c>
      <c r="K138">
        <v>25.2</v>
      </c>
      <c r="L138">
        <v>3</v>
      </c>
      <c r="M138">
        <f t="shared" si="16"/>
        <v>2.5577307502129383</v>
      </c>
      <c r="N138">
        <f t="shared" si="17"/>
        <v>7.2556564520004377E-2</v>
      </c>
      <c r="O138">
        <f t="shared" si="18"/>
        <v>1.3089999601832829</v>
      </c>
      <c r="P138">
        <f t="shared" si="19"/>
        <v>0.17144952684018006</v>
      </c>
      <c r="Q138">
        <f t="shared" si="20"/>
        <v>0.15583332859324797</v>
      </c>
      <c r="R138">
        <f t="shared" si="21"/>
        <v>6.0108782742316191E-3</v>
      </c>
      <c r="S138">
        <f t="shared" si="22"/>
        <v>5.4202896901999267E-3</v>
      </c>
      <c r="T138">
        <f t="shared" si="23"/>
        <v>7.1031005591340943E-2</v>
      </c>
      <c r="U138">
        <v>2.4657534246575339</v>
      </c>
      <c r="V138">
        <v>3.1</v>
      </c>
      <c r="W138" s="10" t="s">
        <v>150</v>
      </c>
    </row>
    <row r="139" spans="1:23">
      <c r="A139" t="s">
        <v>284</v>
      </c>
      <c r="B139" t="s">
        <v>285</v>
      </c>
      <c r="C139">
        <v>0.18</v>
      </c>
      <c r="D139">
        <v>0.06</v>
      </c>
      <c r="E139">
        <v>1.038</v>
      </c>
      <c r="F139">
        <v>3.9E-2</v>
      </c>
      <c r="G139">
        <v>5.4160810000000001</v>
      </c>
      <c r="H139">
        <v>1.5999999999999999E-5</v>
      </c>
      <c r="I139">
        <v>0.129</v>
      </c>
      <c r="J139">
        <v>4.9000000000000002E-2</v>
      </c>
      <c r="K139">
        <v>92.1</v>
      </c>
      <c r="L139">
        <v>7.8</v>
      </c>
      <c r="M139">
        <f t="shared" si="16"/>
        <v>6.1140263870763004E-2</v>
      </c>
      <c r="N139">
        <f t="shared" si="17"/>
        <v>7.6572585755997581E-4</v>
      </c>
      <c r="O139">
        <f t="shared" si="18"/>
        <v>0.80882106556032651</v>
      </c>
      <c r="P139">
        <f t="shared" si="19"/>
        <v>7.16216395274267E-2</v>
      </c>
      <c r="Q139">
        <f t="shared" si="20"/>
        <v>6.8499503923675875E-2</v>
      </c>
      <c r="R139">
        <f t="shared" si="21"/>
        <v>5.1990757753850071E-3</v>
      </c>
      <c r="S139">
        <f t="shared" si="22"/>
        <v>7.964637806663294E-7</v>
      </c>
      <c r="T139">
        <f t="shared" si="23"/>
        <v>2.0259487191299119E-2</v>
      </c>
      <c r="U139">
        <f>1742.25346/365</f>
        <v>4.7732971506849315</v>
      </c>
      <c r="V139">
        <v>39.299999999999997</v>
      </c>
      <c r="W139" s="10" t="s">
        <v>286</v>
      </c>
    </row>
    <row r="140" spans="1:23">
      <c r="A140" t="s">
        <v>287</v>
      </c>
      <c r="B140" t="s">
        <v>285</v>
      </c>
      <c r="C140">
        <v>0.18</v>
      </c>
      <c r="D140">
        <v>0.06</v>
      </c>
      <c r="E140">
        <v>1.038</v>
      </c>
      <c r="F140">
        <v>3.9E-2</v>
      </c>
      <c r="G140">
        <v>1422</v>
      </c>
      <c r="H140">
        <v>14</v>
      </c>
      <c r="I140">
        <v>8.3000000000000004E-2</v>
      </c>
      <c r="J140">
        <v>8.3000000000000004E-2</v>
      </c>
      <c r="K140">
        <v>224</v>
      </c>
      <c r="L140">
        <v>14</v>
      </c>
      <c r="M140">
        <f t="shared" si="16"/>
        <v>2.506899588953226</v>
      </c>
      <c r="N140">
        <f t="shared" si="17"/>
        <v>3.5446936754500905E-2</v>
      </c>
      <c r="O140">
        <f t="shared" si="18"/>
        <v>12.658682431383086</v>
      </c>
      <c r="P140">
        <f t="shared" si="19"/>
        <v>0.85785807054159979</v>
      </c>
      <c r="Q140">
        <f t="shared" si="20"/>
        <v>0.79116765196144279</v>
      </c>
      <c r="R140">
        <f t="shared" si="21"/>
        <v>8.7810590427251395E-2</v>
      </c>
      <c r="S140">
        <f t="shared" si="22"/>
        <v>4.1542792789349123E-2</v>
      </c>
      <c r="T140">
        <f t="shared" si="23"/>
        <v>0.3170768239074761</v>
      </c>
      <c r="U140">
        <f>1742.25346/365</f>
        <v>4.7732971506849315</v>
      </c>
      <c r="V140">
        <v>39.299999999999997</v>
      </c>
      <c r="W140" s="10" t="s">
        <v>286</v>
      </c>
    </row>
    <row r="141" spans="1:23">
      <c r="A141" t="s">
        <v>288</v>
      </c>
      <c r="B141" t="s">
        <v>289</v>
      </c>
      <c r="C141">
        <v>7.0000000000000007E-2</v>
      </c>
      <c r="D141">
        <v>0.03</v>
      </c>
      <c r="E141">
        <v>2.1</v>
      </c>
      <c r="F141">
        <v>0.23</v>
      </c>
      <c r="G141">
        <v>157.57</v>
      </c>
      <c r="H141">
        <v>0.65</v>
      </c>
      <c r="I141">
        <v>8.5000000000000006E-2</v>
      </c>
      <c r="J141">
        <v>5.3999999999999999E-2</v>
      </c>
      <c r="K141">
        <v>35.200000000000003</v>
      </c>
      <c r="L141">
        <v>2.2999999999999998</v>
      </c>
      <c r="M141">
        <f t="shared" si="16"/>
        <v>0.73146499151064914</v>
      </c>
      <c r="N141">
        <f t="shared" si="17"/>
        <v>2.6779936120192211E-2</v>
      </c>
      <c r="O141">
        <f t="shared" si="18"/>
        <v>1.5280900351800994</v>
      </c>
      <c r="P141">
        <f t="shared" si="19"/>
        <v>0.14990881587352714</v>
      </c>
      <c r="Q141">
        <f t="shared" si="20"/>
        <v>9.9846792071426937E-2</v>
      </c>
      <c r="R141">
        <f t="shared" si="21"/>
        <v>7.0649777255437111E-3</v>
      </c>
      <c r="S141">
        <f t="shared" si="22"/>
        <v>2.101200573008959E-3</v>
      </c>
      <c r="T141">
        <f t="shared" si="23"/>
        <v>0.11157482796553107</v>
      </c>
      <c r="U141">
        <v>4.3835616438356162</v>
      </c>
      <c r="V141">
        <v>11.2</v>
      </c>
      <c r="W141" s="10" t="s">
        <v>28</v>
      </c>
    </row>
    <row r="142" spans="1:23">
      <c r="A142" t="s">
        <v>290</v>
      </c>
      <c r="B142" t="s">
        <v>291</v>
      </c>
      <c r="C142">
        <v>0.25</v>
      </c>
      <c r="D142">
        <v>0.02</v>
      </c>
      <c r="E142">
        <v>1</v>
      </c>
      <c r="F142">
        <v>7.0000000000000007E-2</v>
      </c>
      <c r="G142">
        <v>383.70001000000002</v>
      </c>
      <c r="H142">
        <v>1.2</v>
      </c>
      <c r="I142">
        <v>0.36</v>
      </c>
      <c r="J142">
        <v>0.02</v>
      </c>
      <c r="K142">
        <v>34.9</v>
      </c>
      <c r="L142">
        <v>0.8</v>
      </c>
      <c r="M142">
        <f t="shared" si="16"/>
        <v>1.033870072692755</v>
      </c>
      <c r="N142">
        <f t="shared" si="17"/>
        <v>2.4219750041385039E-2</v>
      </c>
      <c r="O142">
        <f t="shared" si="18"/>
        <v>1.1638373598952385</v>
      </c>
      <c r="P142">
        <f t="shared" si="19"/>
        <v>6.1283952876552555E-2</v>
      </c>
      <c r="Q142">
        <f t="shared" si="20"/>
        <v>2.6678220284131544E-2</v>
      </c>
      <c r="R142">
        <f t="shared" si="21"/>
        <v>9.6273311020745826E-3</v>
      </c>
      <c r="S142">
        <f t="shared" si="22"/>
        <v>1.2132784253982569E-3</v>
      </c>
      <c r="T142">
        <f t="shared" si="23"/>
        <v>5.4312410128444469E-2</v>
      </c>
      <c r="U142">
        <v>2.2999999999999998</v>
      </c>
      <c r="V142">
        <v>1.7</v>
      </c>
      <c r="W142" s="10" t="s">
        <v>292</v>
      </c>
    </row>
    <row r="143" spans="1:23">
      <c r="A143" t="s">
        <v>293</v>
      </c>
      <c r="B143" t="s">
        <v>294</v>
      </c>
      <c r="C143">
        <v>0.08</v>
      </c>
      <c r="D143">
        <v>0.01</v>
      </c>
      <c r="E143">
        <v>1.05</v>
      </c>
      <c r="F143">
        <v>7.0000000000000007E-2</v>
      </c>
      <c r="G143">
        <v>5.75962</v>
      </c>
      <c r="H143">
        <v>2.7999999999999998E-4</v>
      </c>
      <c r="I143">
        <v>7.6999999999999999E-2</v>
      </c>
      <c r="J143">
        <v>3.3000000000000002E-2</v>
      </c>
      <c r="K143">
        <v>4.54</v>
      </c>
      <c r="L143">
        <v>0.15</v>
      </c>
      <c r="M143">
        <f t="shared" si="16"/>
        <v>6.3943599149073785E-2</v>
      </c>
      <c r="N143">
        <f t="shared" si="17"/>
        <v>1.4209703811909073E-3</v>
      </c>
      <c r="O143">
        <f t="shared" si="18"/>
        <v>4.1231789814368092E-2</v>
      </c>
      <c r="P143">
        <f t="shared" si="19"/>
        <v>2.2858411729546964E-3</v>
      </c>
      <c r="Q143">
        <f t="shared" si="20"/>
        <v>1.3622838044394742E-3</v>
      </c>
      <c r="R143">
        <f t="shared" si="21"/>
        <v>1.053948640673647E-4</v>
      </c>
      <c r="S143">
        <f t="shared" si="22"/>
        <v>6.6815178478343265E-7</v>
      </c>
      <c r="T143">
        <f t="shared" si="23"/>
        <v>1.8325239917496928E-3</v>
      </c>
      <c r="U143">
        <v>6.5753424657534243</v>
      </c>
      <c r="V143">
        <v>1.27</v>
      </c>
      <c r="W143" s="10" t="s">
        <v>292</v>
      </c>
    </row>
    <row r="144" spans="1:23">
      <c r="A144" t="s">
        <v>295</v>
      </c>
      <c r="B144" t="s">
        <v>294</v>
      </c>
      <c r="C144">
        <v>0.08</v>
      </c>
      <c r="D144">
        <v>0.01</v>
      </c>
      <c r="E144">
        <v>1.05</v>
      </c>
      <c r="F144">
        <v>7.0000000000000007E-2</v>
      </c>
      <c r="G144">
        <v>16.3567</v>
      </c>
      <c r="H144">
        <v>4.3E-3</v>
      </c>
      <c r="I144">
        <v>0.14299999999999999</v>
      </c>
      <c r="J144">
        <v>5.8000000000000003E-2</v>
      </c>
      <c r="K144">
        <v>2.93</v>
      </c>
      <c r="L144">
        <v>0.16</v>
      </c>
      <c r="M144">
        <f t="shared" si="16"/>
        <v>0.12823256091592541</v>
      </c>
      <c r="N144">
        <f t="shared" si="17"/>
        <v>2.8497010858903184E-3</v>
      </c>
      <c r="O144">
        <f t="shared" si="18"/>
        <v>3.7406700106750151E-2</v>
      </c>
      <c r="P144">
        <f t="shared" si="19"/>
        <v>2.6527097531015252E-3</v>
      </c>
      <c r="Q144">
        <f t="shared" si="20"/>
        <v>2.0426866952491548E-3</v>
      </c>
      <c r="R144">
        <f t="shared" si="21"/>
        <v>3.1672794033734412E-4</v>
      </c>
      <c r="S144">
        <f t="shared" si="22"/>
        <v>3.2779393247420673E-6</v>
      </c>
      <c r="T144">
        <f t="shared" si="23"/>
        <v>1.6625200047444509E-3</v>
      </c>
      <c r="U144">
        <v>6.5753424657534243</v>
      </c>
      <c r="V144">
        <v>1.27</v>
      </c>
      <c r="W144" s="10" t="s">
        <v>292</v>
      </c>
    </row>
    <row r="145" spans="1:23">
      <c r="A145" t="s">
        <v>296</v>
      </c>
      <c r="B145" t="s">
        <v>294</v>
      </c>
      <c r="C145">
        <v>0.08</v>
      </c>
      <c r="D145">
        <v>0.01</v>
      </c>
      <c r="E145">
        <v>1.05</v>
      </c>
      <c r="F145">
        <v>7.0000000000000007E-2</v>
      </c>
      <c r="G145">
        <v>49.747</v>
      </c>
      <c r="H145">
        <v>2.4E-2</v>
      </c>
      <c r="I145">
        <v>6.5000000000000002E-2</v>
      </c>
      <c r="J145">
        <v>3.5000000000000003E-2</v>
      </c>
      <c r="K145">
        <v>4.25</v>
      </c>
      <c r="L145">
        <v>0.18</v>
      </c>
      <c r="M145">
        <f t="shared" si="16"/>
        <v>0.26918185843337783</v>
      </c>
      <c r="N145">
        <f t="shared" si="17"/>
        <v>5.9824455628271255E-3</v>
      </c>
      <c r="O145">
        <f t="shared" si="18"/>
        <v>7.9261361217151813E-2</v>
      </c>
      <c r="P145">
        <f t="shared" si="19"/>
        <v>4.8694646513645573E-3</v>
      </c>
      <c r="Q145">
        <f t="shared" si="20"/>
        <v>3.3569517691970177E-3</v>
      </c>
      <c r="R145">
        <f t="shared" si="21"/>
        <v>1.8108467954007723E-4</v>
      </c>
      <c r="S145">
        <f t="shared" si="22"/>
        <v>1.2746314144314521E-5</v>
      </c>
      <c r="T145">
        <f t="shared" si="23"/>
        <v>3.522727165206747E-3</v>
      </c>
      <c r="U145">
        <v>6.5753424657534243</v>
      </c>
      <c r="V145">
        <v>1.27</v>
      </c>
      <c r="W145" s="10" t="s">
        <v>292</v>
      </c>
    </row>
    <row r="146" spans="1:23">
      <c r="A146" t="s">
        <v>297</v>
      </c>
      <c r="B146" t="s">
        <v>294</v>
      </c>
      <c r="C146">
        <v>0.08</v>
      </c>
      <c r="D146">
        <v>0.01</v>
      </c>
      <c r="E146">
        <v>1.05</v>
      </c>
      <c r="F146">
        <v>7.0000000000000007E-2</v>
      </c>
      <c r="G146">
        <v>122.72</v>
      </c>
      <c r="H146">
        <v>0.2</v>
      </c>
      <c r="I146">
        <v>0.13300000000000001</v>
      </c>
      <c r="J146">
        <v>6.6000000000000003E-2</v>
      </c>
      <c r="K146">
        <v>2.95</v>
      </c>
      <c r="L146">
        <v>0.18</v>
      </c>
      <c r="M146">
        <f t="shared" si="16"/>
        <v>0.4914485836678506</v>
      </c>
      <c r="N146">
        <f t="shared" si="17"/>
        <v>1.0934124757203611E-2</v>
      </c>
      <c r="O146">
        <f t="shared" si="18"/>
        <v>7.3833704168771455E-2</v>
      </c>
      <c r="P146">
        <f t="shared" si="19"/>
        <v>5.6125879876751279E-3</v>
      </c>
      <c r="Q146">
        <f t="shared" si="20"/>
        <v>4.5051073730097832E-3</v>
      </c>
      <c r="R146">
        <f t="shared" si="21"/>
        <v>6.5978315950190501E-4</v>
      </c>
      <c r="S146">
        <f t="shared" si="22"/>
        <v>4.0109574189901956E-5</v>
      </c>
      <c r="T146">
        <f t="shared" si="23"/>
        <v>3.2814979630565095E-3</v>
      </c>
      <c r="U146">
        <v>6.5753424657534243</v>
      </c>
      <c r="V146">
        <v>1.27</v>
      </c>
      <c r="W146" s="10" t="s">
        <v>292</v>
      </c>
    </row>
    <row r="147" spans="1:23">
      <c r="A147" t="s">
        <v>298</v>
      </c>
      <c r="B147" t="s">
        <v>294</v>
      </c>
      <c r="C147">
        <v>0.08</v>
      </c>
      <c r="D147">
        <v>0.01</v>
      </c>
      <c r="E147">
        <v>1.05</v>
      </c>
      <c r="F147">
        <v>7.0000000000000007E-2</v>
      </c>
      <c r="G147">
        <v>602</v>
      </c>
      <c r="H147">
        <v>11</v>
      </c>
      <c r="I147">
        <v>0.19</v>
      </c>
      <c r="J147">
        <v>0.14000000000000001</v>
      </c>
      <c r="K147">
        <v>1.56</v>
      </c>
      <c r="L147">
        <v>0.21</v>
      </c>
      <c r="M147">
        <f t="shared" si="16"/>
        <v>1.4188359508943049</v>
      </c>
      <c r="N147">
        <f t="shared" si="17"/>
        <v>3.5956196239467372E-2</v>
      </c>
      <c r="O147">
        <f t="shared" si="18"/>
        <v>6.5716704116781557E-2</v>
      </c>
      <c r="P147">
        <f t="shared" si="19"/>
        <v>9.4994762902679344E-3</v>
      </c>
      <c r="Q147">
        <f t="shared" si="20"/>
        <v>8.8464794003359788E-3</v>
      </c>
      <c r="R147">
        <f t="shared" si="21"/>
        <v>1.8135328659678283E-3</v>
      </c>
      <c r="S147">
        <f t="shared" si="22"/>
        <v>4.0026785453189234E-4</v>
      </c>
      <c r="T147">
        <f t="shared" si="23"/>
        <v>2.9207424051902915E-3</v>
      </c>
      <c r="U147">
        <v>6.5753424657534243</v>
      </c>
      <c r="V147">
        <v>1.27</v>
      </c>
      <c r="W147" s="10" t="s">
        <v>292</v>
      </c>
    </row>
    <row r="148" spans="1:23">
      <c r="A148" t="s">
        <v>299</v>
      </c>
      <c r="B148" t="s">
        <v>294</v>
      </c>
      <c r="C148">
        <v>0.08</v>
      </c>
      <c r="D148">
        <v>0.01</v>
      </c>
      <c r="E148">
        <v>1.05</v>
      </c>
      <c r="F148">
        <v>7.0000000000000007E-2</v>
      </c>
      <c r="G148">
        <v>2248</v>
      </c>
      <c r="H148">
        <v>104</v>
      </c>
      <c r="I148">
        <v>0.151</v>
      </c>
      <c r="J148">
        <v>7.1999999999999995E-2</v>
      </c>
      <c r="K148">
        <v>3.11</v>
      </c>
      <c r="L148">
        <v>0.21</v>
      </c>
      <c r="M148">
        <f t="shared" si="16"/>
        <v>3.4150630642072399</v>
      </c>
      <c r="N148">
        <f t="shared" si="17"/>
        <v>0.12982048239953767</v>
      </c>
      <c r="O148">
        <f t="shared" si="18"/>
        <v>0.20465405471288411</v>
      </c>
      <c r="P148">
        <f t="shared" si="19"/>
        <v>1.6995415011472045E-2</v>
      </c>
      <c r="Q148">
        <f t="shared" si="20"/>
        <v>1.3819084080291212E-2</v>
      </c>
      <c r="R148">
        <f t="shared" si="21"/>
        <v>2.2769148175944462E-3</v>
      </c>
      <c r="S148">
        <f t="shared" si="22"/>
        <v>3.1559937262959619E-3</v>
      </c>
      <c r="T148">
        <f t="shared" si="23"/>
        <v>9.0957357650170712E-3</v>
      </c>
      <c r="U148">
        <v>6.5753424657534243</v>
      </c>
      <c r="V148">
        <v>1.27</v>
      </c>
      <c r="W148" s="10" t="s">
        <v>292</v>
      </c>
    </row>
    <row r="149" spans="1:23">
      <c r="A149" t="s">
        <v>300</v>
      </c>
      <c r="B149" t="s">
        <v>301</v>
      </c>
      <c r="C149">
        <v>0.16</v>
      </c>
      <c r="D149">
        <v>0.04</v>
      </c>
      <c r="E149">
        <v>0.84</v>
      </c>
      <c r="F149">
        <v>7.0000000000000007E-2</v>
      </c>
      <c r="G149">
        <v>70.459998999999996</v>
      </c>
      <c r="H149">
        <v>0.18</v>
      </c>
      <c r="I149">
        <v>0.11</v>
      </c>
      <c r="J149">
        <v>0.02</v>
      </c>
      <c r="K149">
        <v>18.100000000000001</v>
      </c>
      <c r="L149">
        <v>0.4</v>
      </c>
      <c r="M149">
        <f t="shared" si="16"/>
        <v>0.3151565039437827</v>
      </c>
      <c r="N149">
        <f t="shared" si="17"/>
        <v>8.7707860685926359E-3</v>
      </c>
      <c r="O149">
        <f t="shared" si="18"/>
        <v>0.3253960612665755</v>
      </c>
      <c r="P149">
        <f t="shared" si="19"/>
        <v>1.947078715968497E-2</v>
      </c>
      <c r="Q149">
        <f t="shared" si="20"/>
        <v>7.1910731771618903E-3</v>
      </c>
      <c r="R149">
        <f t="shared" si="21"/>
        <v>7.2463947240253681E-4</v>
      </c>
      <c r="S149">
        <f t="shared" si="22"/>
        <v>2.7709003623452413E-4</v>
      </c>
      <c r="T149">
        <f t="shared" si="23"/>
        <v>1.8077558959254197E-2</v>
      </c>
      <c r="U149">
        <v>0.99178082191780825</v>
      </c>
      <c r="V149">
        <v>1.8</v>
      </c>
      <c r="W149" s="10" t="s">
        <v>100</v>
      </c>
    </row>
    <row r="150" spans="1:23">
      <c r="A150" t="s">
        <v>302</v>
      </c>
      <c r="B150" t="s">
        <v>303</v>
      </c>
      <c r="C150">
        <v>0.28000000000000003</v>
      </c>
      <c r="D150">
        <v>0.02</v>
      </c>
      <c r="E150">
        <v>1.05</v>
      </c>
      <c r="F150">
        <v>7.0000000000000007E-2</v>
      </c>
      <c r="G150">
        <v>20.813300000000002</v>
      </c>
      <c r="H150">
        <v>6.4000000000000003E-3</v>
      </c>
      <c r="I150">
        <v>0.121</v>
      </c>
      <c r="J150">
        <v>8.2000000000000003E-2</v>
      </c>
      <c r="K150">
        <v>11.98</v>
      </c>
      <c r="L150">
        <v>0.95</v>
      </c>
      <c r="M150">
        <f t="shared" si="16"/>
        <v>0.15057810228061058</v>
      </c>
      <c r="N150">
        <f t="shared" si="17"/>
        <v>3.3463224246649353E-3</v>
      </c>
      <c r="O150">
        <f t="shared" si="18"/>
        <v>0.16622795620519684</v>
      </c>
      <c r="P150">
        <f t="shared" si="19"/>
        <v>1.520328662356941E-2</v>
      </c>
      <c r="Q150">
        <f t="shared" si="20"/>
        <v>1.3181682670695907E-2</v>
      </c>
      <c r="R150">
        <f t="shared" si="21"/>
        <v>1.6738201827638083E-3</v>
      </c>
      <c r="S150">
        <f t="shared" si="22"/>
        <v>1.7038126577929499E-5</v>
      </c>
      <c r="T150">
        <f t="shared" si="23"/>
        <v>7.3879091646754155E-3</v>
      </c>
      <c r="U150">
        <v>6.2986301369863016</v>
      </c>
      <c r="V150">
        <v>3.8</v>
      </c>
      <c r="W150" s="10" t="s">
        <v>292</v>
      </c>
    </row>
    <row r="151" spans="1:23">
      <c r="A151" t="s">
        <v>304</v>
      </c>
      <c r="B151" t="s">
        <v>305</v>
      </c>
      <c r="C151">
        <v>0.05</v>
      </c>
      <c r="D151">
        <v>0.05</v>
      </c>
      <c r="E151">
        <v>0.85</v>
      </c>
      <c r="F151">
        <v>0.06</v>
      </c>
      <c r="G151">
        <v>4.1137750000000004</v>
      </c>
      <c r="H151">
        <v>5.5699999999999999E-4</v>
      </c>
      <c r="I151">
        <v>0</v>
      </c>
      <c r="J151">
        <v>0</v>
      </c>
      <c r="K151">
        <v>63</v>
      </c>
      <c r="L151">
        <v>2</v>
      </c>
      <c r="M151">
        <f t="shared" si="16"/>
        <v>4.7618029747097577E-2</v>
      </c>
      <c r="N151">
        <f t="shared" si="17"/>
        <v>1.1204324740568365E-3</v>
      </c>
      <c r="O151">
        <f t="shared" si="18"/>
        <v>0.44556407512893459</v>
      </c>
      <c r="P151">
        <f t="shared" si="19"/>
        <v>2.5292759539764696E-2</v>
      </c>
      <c r="Q151">
        <f t="shared" si="20"/>
        <v>1.4144891273934432E-2</v>
      </c>
      <c r="R151">
        <f t="shared" si="21"/>
        <v>0</v>
      </c>
      <c r="S151">
        <f t="shared" si="22"/>
        <v>2.0109606533076189E-5</v>
      </c>
      <c r="T151">
        <f t="shared" si="23"/>
        <v>2.0967721182538094E-2</v>
      </c>
      <c r="U151">
        <v>1.150684931506849</v>
      </c>
      <c r="V151">
        <v>6.1</v>
      </c>
      <c r="W151" s="10" t="s">
        <v>306</v>
      </c>
    </row>
    <row r="152" spans="1:23">
      <c r="A152" t="s">
        <v>307</v>
      </c>
      <c r="B152" t="s">
        <v>308</v>
      </c>
      <c r="C152">
        <v>-0.38</v>
      </c>
      <c r="D152">
        <v>0.03</v>
      </c>
      <c r="E152">
        <v>1.1000000000000001</v>
      </c>
      <c r="F152">
        <v>0.2</v>
      </c>
      <c r="G152">
        <v>127.58</v>
      </c>
      <c r="H152">
        <v>0.3</v>
      </c>
      <c r="I152">
        <v>0.05</v>
      </c>
      <c r="J152">
        <v>0.04</v>
      </c>
      <c r="K152">
        <v>155.5</v>
      </c>
      <c r="L152">
        <v>5.6</v>
      </c>
      <c r="M152">
        <f t="shared" si="16"/>
        <v>0.51222100505560386</v>
      </c>
      <c r="N152">
        <f t="shared" si="17"/>
        <v>3.105408053073077E-2</v>
      </c>
      <c r="O152">
        <f t="shared" si="18"/>
        <v>4.0981355982281844</v>
      </c>
      <c r="P152">
        <f t="shared" si="19"/>
        <v>0.51827951260511951</v>
      </c>
      <c r="Q152">
        <f t="shared" si="20"/>
        <v>0.14758559067574165</v>
      </c>
      <c r="R152">
        <f t="shared" si="21"/>
        <v>8.2168132295301916E-3</v>
      </c>
      <c r="S152">
        <f t="shared" si="22"/>
        <v>3.2122084952407805E-3</v>
      </c>
      <c r="T152">
        <f t="shared" si="23"/>
        <v>0.4967437088761435</v>
      </c>
      <c r="U152">
        <v>4.1095890410958908</v>
      </c>
      <c r="V152">
        <v>15.4</v>
      </c>
      <c r="W152" s="10" t="s">
        <v>25</v>
      </c>
    </row>
    <row r="153" spans="1:23">
      <c r="A153" t="s">
        <v>309</v>
      </c>
      <c r="B153" t="s">
        <v>308</v>
      </c>
      <c r="C153">
        <v>-0.38</v>
      </c>
      <c r="D153">
        <v>0.03</v>
      </c>
      <c r="E153">
        <v>1.1000000000000001</v>
      </c>
      <c r="F153">
        <v>0.2</v>
      </c>
      <c r="G153">
        <v>520</v>
      </c>
      <c r="H153">
        <v>26</v>
      </c>
      <c r="I153">
        <v>0.68</v>
      </c>
      <c r="J153">
        <v>0.06</v>
      </c>
      <c r="K153">
        <v>59</v>
      </c>
      <c r="L153">
        <v>11</v>
      </c>
      <c r="M153">
        <f t="shared" si="16"/>
        <v>1.306986839388357</v>
      </c>
      <c r="N153">
        <f t="shared" si="17"/>
        <v>9.0401604005258915E-2</v>
      </c>
      <c r="O153">
        <f t="shared" si="18"/>
        <v>1.8234255485831801</v>
      </c>
      <c r="P153">
        <f t="shared" si="19"/>
        <v>0.42953190717347911</v>
      </c>
      <c r="Q153">
        <f t="shared" si="20"/>
        <v>0.33996069549855901</v>
      </c>
      <c r="R153">
        <f t="shared" si="21"/>
        <v>0.13838497466925928</v>
      </c>
      <c r="S153">
        <f t="shared" si="22"/>
        <v>3.0390425809719696E-2</v>
      </c>
      <c r="T153">
        <f t="shared" si="23"/>
        <v>0.22102127861614307</v>
      </c>
      <c r="U153">
        <v>4.1095890410958908</v>
      </c>
      <c r="V153">
        <v>15.4</v>
      </c>
      <c r="W153" s="10" t="s">
        <v>25</v>
      </c>
    </row>
    <row r="154" spans="1:23">
      <c r="A154" t="s">
        <v>310</v>
      </c>
      <c r="B154" t="s">
        <v>311</v>
      </c>
      <c r="C154">
        <v>0.05</v>
      </c>
      <c r="D154">
        <v>0.04</v>
      </c>
      <c r="E154">
        <v>1.3</v>
      </c>
      <c r="F154">
        <v>0.14000000000000001</v>
      </c>
      <c r="G154">
        <v>778.1</v>
      </c>
      <c r="H154">
        <v>7.5</v>
      </c>
      <c r="I154">
        <v>0.21099999999999999</v>
      </c>
      <c r="J154">
        <v>4.2000000000000003E-2</v>
      </c>
      <c r="K154">
        <v>84.8</v>
      </c>
      <c r="L154">
        <v>3.2</v>
      </c>
      <c r="M154">
        <f t="shared" si="16"/>
        <v>1.8077685140636925</v>
      </c>
      <c r="N154">
        <f t="shared" si="17"/>
        <v>6.5925781234859621E-2</v>
      </c>
      <c r="O154">
        <f t="shared" si="18"/>
        <v>4.467082308191527</v>
      </c>
      <c r="P154">
        <f t="shared" si="19"/>
        <v>0.36495940276478522</v>
      </c>
      <c r="Q154">
        <f t="shared" si="20"/>
        <v>0.16856914370534068</v>
      </c>
      <c r="R154">
        <f t="shared" si="21"/>
        <v>4.1431871778650632E-2</v>
      </c>
      <c r="S154">
        <f t="shared" si="22"/>
        <v>1.4352532798456274E-2</v>
      </c>
      <c r="T154">
        <f t="shared" si="23"/>
        <v>0.32071360161375073</v>
      </c>
      <c r="U154">
        <v>4.5</v>
      </c>
      <c r="V154">
        <v>7.2</v>
      </c>
      <c r="W154" s="10" t="s">
        <v>25</v>
      </c>
    </row>
    <row r="155" spans="1:23">
      <c r="A155" t="s">
        <v>312</v>
      </c>
      <c r="B155" t="s">
        <v>313</v>
      </c>
      <c r="C155">
        <v>-0.28999999999999998</v>
      </c>
      <c r="D155">
        <v>0.02</v>
      </c>
      <c r="E155">
        <v>0.86</v>
      </c>
      <c r="F155">
        <v>0.06</v>
      </c>
      <c r="G155">
        <v>122.1</v>
      </c>
      <c r="H155">
        <v>0.3</v>
      </c>
      <c r="I155">
        <v>0.34</v>
      </c>
      <c r="J155">
        <v>0.14000000000000001</v>
      </c>
      <c r="K155">
        <v>2.4</v>
      </c>
      <c r="L155">
        <v>0.35</v>
      </c>
      <c r="M155">
        <f t="shared" si="16"/>
        <v>0.45826288344004179</v>
      </c>
      <c r="N155">
        <f t="shared" si="17"/>
        <v>1.0683678805909863E-2</v>
      </c>
      <c r="O155">
        <f t="shared" si="18"/>
        <v>4.9810008980660021E-2</v>
      </c>
      <c r="P155">
        <f t="shared" si="19"/>
        <v>8.082147801260816E-3</v>
      </c>
      <c r="Q155">
        <f t="shared" si="20"/>
        <v>7.2639596430129202E-3</v>
      </c>
      <c r="R155">
        <f t="shared" si="21"/>
        <v>2.6808643458609426E-3</v>
      </c>
      <c r="S155">
        <f t="shared" si="22"/>
        <v>4.0794438149598738E-5</v>
      </c>
      <c r="T155">
        <f t="shared" si="23"/>
        <v>2.3167446037516289E-3</v>
      </c>
      <c r="U155">
        <v>7.0465753424657533</v>
      </c>
      <c r="V155">
        <v>2.5299999999999998</v>
      </c>
      <c r="W155" s="10" t="s">
        <v>292</v>
      </c>
    </row>
    <row r="156" spans="1:23">
      <c r="A156" t="s">
        <v>314</v>
      </c>
      <c r="B156" t="s">
        <v>315</v>
      </c>
      <c r="C156">
        <v>0.12</v>
      </c>
      <c r="D156">
        <v>0.03</v>
      </c>
      <c r="E156">
        <v>1.5</v>
      </c>
      <c r="F156">
        <v>0.13</v>
      </c>
      <c r="G156">
        <v>6.4947999999999997</v>
      </c>
      <c r="H156">
        <v>4.0000000000000002E-4</v>
      </c>
      <c r="I156">
        <v>4.8000000000000001E-2</v>
      </c>
      <c r="J156">
        <v>2.7E-2</v>
      </c>
      <c r="K156">
        <v>73.400000000000006</v>
      </c>
      <c r="L156">
        <v>1.9</v>
      </c>
      <c r="M156">
        <f t="shared" si="16"/>
        <v>7.8021153121123829E-2</v>
      </c>
      <c r="N156">
        <f t="shared" si="17"/>
        <v>2.2539466999443938E-3</v>
      </c>
      <c r="O156">
        <f t="shared" si="18"/>
        <v>0.88170119897507693</v>
      </c>
      <c r="P156">
        <f t="shared" si="19"/>
        <v>5.5833491218418893E-2</v>
      </c>
      <c r="Q156">
        <f t="shared" si="20"/>
        <v>2.2823328038864384E-2</v>
      </c>
      <c r="R156">
        <f t="shared" si="21"/>
        <v>1.1453235793986341E-3</v>
      </c>
      <c r="S156">
        <f t="shared" si="22"/>
        <v>1.8100658967688551E-5</v>
      </c>
      <c r="T156">
        <f t="shared" si="23"/>
        <v>5.0942735940782226E-2</v>
      </c>
      <c r="U156">
        <v>3.1890410958904112</v>
      </c>
      <c r="V156">
        <v>6</v>
      </c>
      <c r="W156" s="10" t="s">
        <v>28</v>
      </c>
    </row>
    <row r="157" spans="1:23">
      <c r="A157" t="s">
        <v>316</v>
      </c>
      <c r="B157" t="s">
        <v>317</v>
      </c>
      <c r="C157">
        <v>0.22</v>
      </c>
      <c r="D157">
        <v>0.04</v>
      </c>
      <c r="E157">
        <v>0.87</v>
      </c>
      <c r="F157">
        <v>7.0000000000000007E-2</v>
      </c>
      <c r="G157">
        <v>47.84</v>
      </c>
      <c r="H157">
        <v>0.03</v>
      </c>
      <c r="I157">
        <v>0</v>
      </c>
      <c r="J157">
        <v>0</v>
      </c>
      <c r="K157">
        <v>5.9</v>
      </c>
      <c r="L157">
        <v>0.3</v>
      </c>
      <c r="M157">
        <f t="shared" si="16"/>
        <v>0.24632318336861422</v>
      </c>
      <c r="N157">
        <f t="shared" si="17"/>
        <v>6.6071714469373675E-3</v>
      </c>
      <c r="O157">
        <f t="shared" si="18"/>
        <v>9.6014920415240179E-2</v>
      </c>
      <c r="P157">
        <f t="shared" si="19"/>
        <v>7.096496998126387E-3</v>
      </c>
      <c r="Q157">
        <f t="shared" si="20"/>
        <v>4.8821145973850927E-3</v>
      </c>
      <c r="R157">
        <f t="shared" si="21"/>
        <v>0</v>
      </c>
      <c r="S157">
        <f t="shared" si="22"/>
        <v>2.007000844800171E-5</v>
      </c>
      <c r="T157">
        <f t="shared" si="23"/>
        <v>5.1502256161431517E-3</v>
      </c>
      <c r="U157">
        <v>6.1643835616438354</v>
      </c>
      <c r="V157">
        <v>1.4</v>
      </c>
      <c r="W157" s="10" t="s">
        <v>109</v>
      </c>
    </row>
    <row r="158" spans="1:23">
      <c r="A158" t="s">
        <v>318</v>
      </c>
      <c r="B158" t="s">
        <v>319</v>
      </c>
      <c r="C158">
        <v>-0.02</v>
      </c>
      <c r="D158">
        <v>0.06</v>
      </c>
      <c r="E158">
        <v>0.79400000000000004</v>
      </c>
      <c r="F158">
        <v>0.04</v>
      </c>
      <c r="G158">
        <v>4.5556999999999999</v>
      </c>
      <c r="H158">
        <v>1E-4</v>
      </c>
      <c r="I158">
        <v>8.5999999999999993E-2</v>
      </c>
      <c r="J158">
        <v>2.4E-2</v>
      </c>
      <c r="K158">
        <v>89</v>
      </c>
      <c r="L158">
        <v>2</v>
      </c>
      <c r="M158">
        <f t="shared" si="16"/>
        <v>4.9825118020863771E-2</v>
      </c>
      <c r="N158">
        <f t="shared" si="17"/>
        <v>8.3669415515475398E-4</v>
      </c>
      <c r="O158">
        <f t="shared" si="18"/>
        <v>0.61999313461407157</v>
      </c>
      <c r="P158">
        <f t="shared" si="19"/>
        <v>2.5086961604873559E-2</v>
      </c>
      <c r="Q158">
        <f t="shared" si="20"/>
        <v>1.393242999132745E-2</v>
      </c>
      <c r="R158">
        <f t="shared" si="21"/>
        <v>1.2892007586544519E-3</v>
      </c>
      <c r="S158">
        <f t="shared" si="22"/>
        <v>4.5363912945253327E-6</v>
      </c>
      <c r="T158">
        <f t="shared" si="23"/>
        <v>2.082260737578746E-2</v>
      </c>
      <c r="U158">
        <v>9.1863013698630134</v>
      </c>
      <c r="V158">
        <v>13.1</v>
      </c>
      <c r="W158" s="10" t="s">
        <v>320</v>
      </c>
    </row>
    <row r="159" spans="1:23">
      <c r="A159" t="s">
        <v>321</v>
      </c>
      <c r="B159" t="s">
        <v>322</v>
      </c>
      <c r="C159">
        <v>0.28999999999999998</v>
      </c>
      <c r="D159">
        <v>0.03</v>
      </c>
      <c r="E159">
        <v>1.35</v>
      </c>
      <c r="F159">
        <v>0.09</v>
      </c>
      <c r="G159">
        <v>5.8880999999999997</v>
      </c>
      <c r="H159">
        <v>5.0000000000000001E-4</v>
      </c>
      <c r="I159">
        <v>0.09</v>
      </c>
      <c r="J159">
        <v>0.04</v>
      </c>
      <c r="K159">
        <v>34.299999999999997</v>
      </c>
      <c r="L159">
        <v>1.8</v>
      </c>
      <c r="M159">
        <f t="shared" si="16"/>
        <v>7.0561228156696326E-2</v>
      </c>
      <c r="N159">
        <f t="shared" si="17"/>
        <v>1.5680323804645006E-3</v>
      </c>
      <c r="O159">
        <f t="shared" si="18"/>
        <v>0.37064014673189682</v>
      </c>
      <c r="P159">
        <f t="shared" si="19"/>
        <v>2.5524263706089463E-2</v>
      </c>
      <c r="Q159">
        <f t="shared" si="20"/>
        <v>1.9450503327038321E-2</v>
      </c>
      <c r="R159">
        <f t="shared" si="21"/>
        <v>1.3452006535284086E-3</v>
      </c>
      <c r="S159">
        <f t="shared" si="22"/>
        <v>1.0491220901249893E-5</v>
      </c>
      <c r="T159">
        <f t="shared" si="23"/>
        <v>1.6472895410306523E-2</v>
      </c>
      <c r="U159">
        <v>7.397260273972603</v>
      </c>
      <c r="V159">
        <v>11.43</v>
      </c>
      <c r="W159" s="10" t="s">
        <v>115</v>
      </c>
    </row>
    <row r="160" spans="1:23">
      <c r="A160" t="s">
        <v>323</v>
      </c>
      <c r="B160" t="s">
        <v>324</v>
      </c>
      <c r="C160">
        <v>-0.04</v>
      </c>
      <c r="D160">
        <v>0.04</v>
      </c>
      <c r="E160">
        <v>0.77</v>
      </c>
      <c r="F160">
        <v>7.0000000000000007E-2</v>
      </c>
      <c r="G160">
        <v>55.805999999999997</v>
      </c>
      <c r="H160">
        <v>4.9000000000000002E-2</v>
      </c>
      <c r="I160">
        <v>0</v>
      </c>
      <c r="J160">
        <v>0</v>
      </c>
      <c r="K160">
        <v>11.56</v>
      </c>
      <c r="L160">
        <v>0.75</v>
      </c>
      <c r="M160">
        <f t="shared" si="16"/>
        <v>0.26207298898462761</v>
      </c>
      <c r="N160">
        <f t="shared" si="17"/>
        <v>7.943087267384262E-3</v>
      </c>
      <c r="O160">
        <f t="shared" si="18"/>
        <v>0.1825529148044103</v>
      </c>
      <c r="P160">
        <f t="shared" si="19"/>
        <v>1.620762615160461E-2</v>
      </c>
      <c r="Q160">
        <f t="shared" si="20"/>
        <v>1.1843830977794786E-2</v>
      </c>
      <c r="R160">
        <f t="shared" si="21"/>
        <v>0</v>
      </c>
      <c r="S160">
        <f t="shared" si="22"/>
        <v>5.3429695883454003E-5</v>
      </c>
      <c r="T160">
        <f t="shared" si="23"/>
        <v>1.1063813018449111E-2</v>
      </c>
      <c r="U160">
        <v>6.22</v>
      </c>
      <c r="V160">
        <v>4.5999999999999996</v>
      </c>
      <c r="W160" s="10" t="s">
        <v>100</v>
      </c>
    </row>
    <row r="161" spans="1:23">
      <c r="A161" t="s">
        <v>325</v>
      </c>
      <c r="B161" t="s">
        <v>326</v>
      </c>
      <c r="C161">
        <v>0.11</v>
      </c>
      <c r="D161">
        <v>0.03</v>
      </c>
      <c r="E161">
        <v>1.33</v>
      </c>
      <c r="F161">
        <v>0.1</v>
      </c>
      <c r="G161">
        <v>1043</v>
      </c>
      <c r="H161">
        <v>9</v>
      </c>
      <c r="I161">
        <v>0.11</v>
      </c>
      <c r="J161">
        <v>0.06</v>
      </c>
      <c r="K161">
        <v>31.5</v>
      </c>
      <c r="L161">
        <v>2.2000000000000002</v>
      </c>
      <c r="M161">
        <f t="shared" si="16"/>
        <v>2.2145127053071363</v>
      </c>
      <c r="N161">
        <f t="shared" si="17"/>
        <v>5.694483186740748E-2</v>
      </c>
      <c r="O161">
        <f t="shared" si="18"/>
        <v>1.8888888334175766</v>
      </c>
      <c r="P161">
        <f t="shared" si="19"/>
        <v>0.16296258344210979</v>
      </c>
      <c r="Q161">
        <f t="shared" si="20"/>
        <v>0.1319223947148784</v>
      </c>
      <c r="R161">
        <f t="shared" si="21"/>
        <v>1.2619360563372817E-2</v>
      </c>
      <c r="S161">
        <f t="shared" si="22"/>
        <v>5.4330455419489276E-3</v>
      </c>
      <c r="T161">
        <f t="shared" si="23"/>
        <v>9.4681144532209355E-2</v>
      </c>
      <c r="U161">
        <v>9.2739726027397253</v>
      </c>
      <c r="V161">
        <v>5.98</v>
      </c>
      <c r="W161" s="10" t="s">
        <v>327</v>
      </c>
    </row>
    <row r="162" spans="1:23">
      <c r="A162" t="s">
        <v>328</v>
      </c>
      <c r="B162" t="s">
        <v>329</v>
      </c>
      <c r="C162">
        <v>-0.35</v>
      </c>
      <c r="D162">
        <v>0.11</v>
      </c>
      <c r="E162">
        <v>1.04</v>
      </c>
      <c r="F162">
        <v>0.27</v>
      </c>
      <c r="G162">
        <v>199.505</v>
      </c>
      <c r="H162">
        <v>8.5000000000000006E-2</v>
      </c>
      <c r="I162">
        <v>0.09</v>
      </c>
      <c r="J162">
        <v>8.9999999999999993E-3</v>
      </c>
      <c r="K162">
        <v>166.8</v>
      </c>
      <c r="L162">
        <v>1.3</v>
      </c>
      <c r="M162">
        <f t="shared" si="16"/>
        <v>0.67730621349226128</v>
      </c>
      <c r="N162">
        <f t="shared" si="17"/>
        <v>5.8613353419078293E-2</v>
      </c>
      <c r="O162">
        <f t="shared" si="18"/>
        <v>4.9013265132393444</v>
      </c>
      <c r="P162">
        <f t="shared" si="19"/>
        <v>0.84917587480788592</v>
      </c>
      <c r="Q162">
        <f t="shared" si="20"/>
        <v>3.8199786973687935E-2</v>
      </c>
      <c r="R162">
        <f t="shared" si="21"/>
        <v>4.0024946826533606E-3</v>
      </c>
      <c r="S162">
        <f t="shared" si="22"/>
        <v>6.9607738089328482E-4</v>
      </c>
      <c r="T162">
        <f t="shared" si="23"/>
        <v>0.84830651190680983</v>
      </c>
      <c r="U162">
        <v>6.1205479452054794</v>
      </c>
      <c r="V162">
        <v>26.6</v>
      </c>
      <c r="W162" s="10" t="s">
        <v>25</v>
      </c>
    </row>
    <row r="163" spans="1:23">
      <c r="A163" t="s">
        <v>330</v>
      </c>
      <c r="B163" t="s">
        <v>331</v>
      </c>
      <c r="C163">
        <v>-0.03</v>
      </c>
      <c r="D163">
        <v>0.05</v>
      </c>
      <c r="E163">
        <v>1.06</v>
      </c>
      <c r="F163">
        <v>0.09</v>
      </c>
      <c r="G163">
        <v>1531</v>
      </c>
      <c r="H163">
        <v>4.7</v>
      </c>
      <c r="I163">
        <v>0.48199999999999998</v>
      </c>
      <c r="J163">
        <v>1.0999999999999999E-2</v>
      </c>
      <c r="K163">
        <v>138.80000000000001</v>
      </c>
      <c r="L163">
        <v>2</v>
      </c>
      <c r="M163">
        <f t="shared" si="16"/>
        <v>2.6518981433243849</v>
      </c>
      <c r="N163">
        <f t="shared" si="17"/>
        <v>7.5249699177523721E-2</v>
      </c>
      <c r="O163">
        <f t="shared" si="18"/>
        <v>7.1677730189005837</v>
      </c>
      <c r="P163">
        <f t="shared" si="19"/>
        <v>0.42164302537707588</v>
      </c>
      <c r="Q163">
        <f t="shared" si="20"/>
        <v>0.10328203197263089</v>
      </c>
      <c r="R163">
        <f t="shared" si="21"/>
        <v>4.9504651110899502E-2</v>
      </c>
      <c r="S163">
        <f t="shared" si="22"/>
        <v>7.3347557563319728E-3</v>
      </c>
      <c r="T163">
        <f t="shared" si="23"/>
        <v>0.40572300106984438</v>
      </c>
      <c r="U163">
        <v>10.08767123287671</v>
      </c>
      <c r="V163">
        <v>12.2</v>
      </c>
      <c r="W163" s="10" t="s">
        <v>66</v>
      </c>
    </row>
    <row r="164" spans="1:23">
      <c r="A164" t="s">
        <v>332</v>
      </c>
      <c r="B164" t="s">
        <v>333</v>
      </c>
      <c r="C164">
        <v>0.06</v>
      </c>
      <c r="D164">
        <v>0.02</v>
      </c>
      <c r="E164">
        <v>1.33</v>
      </c>
      <c r="F164">
        <v>0.05</v>
      </c>
      <c r="G164">
        <v>2890</v>
      </c>
      <c r="H164">
        <v>390</v>
      </c>
      <c r="I164">
        <v>0.40200000000000002</v>
      </c>
      <c r="J164">
        <v>5.3999999999999999E-2</v>
      </c>
      <c r="K164">
        <v>142.1</v>
      </c>
      <c r="L164">
        <v>6.9</v>
      </c>
      <c r="M164">
        <f t="shared" si="16"/>
        <v>4.3687165300884132</v>
      </c>
      <c r="N164">
        <f t="shared" si="17"/>
        <v>0.39682779185564859</v>
      </c>
      <c r="O164">
        <f t="shared" si="18"/>
        <v>11.025438578624927</v>
      </c>
      <c r="P164">
        <f t="shared" si="19"/>
        <v>0.83092665710242397</v>
      </c>
      <c r="Q164">
        <f t="shared" si="20"/>
        <v>0.53536612380374371</v>
      </c>
      <c r="R164">
        <f t="shared" si="21"/>
        <v>0.28547395343583454</v>
      </c>
      <c r="S164">
        <f t="shared" si="22"/>
        <v>0.49595398450561973</v>
      </c>
      <c r="T164">
        <f t="shared" si="23"/>
        <v>0.27632678141917111</v>
      </c>
      <c r="U164">
        <v>4.065753424657534</v>
      </c>
      <c r="V164">
        <v>8.4</v>
      </c>
      <c r="W164" s="10" t="s">
        <v>25</v>
      </c>
    </row>
    <row r="165" spans="1:23">
      <c r="A165" t="s">
        <v>334</v>
      </c>
      <c r="B165" t="s">
        <v>335</v>
      </c>
      <c r="C165">
        <v>0</v>
      </c>
      <c r="D165">
        <v>0.01</v>
      </c>
      <c r="E165">
        <v>1.06</v>
      </c>
      <c r="F165">
        <v>7.0000000000000007E-2</v>
      </c>
      <c r="G165">
        <v>1003</v>
      </c>
      <c r="H165">
        <v>56</v>
      </c>
      <c r="I165">
        <v>0.16</v>
      </c>
      <c r="J165">
        <v>0.19</v>
      </c>
      <c r="K165">
        <v>17.899999999999999</v>
      </c>
      <c r="L165">
        <v>4.5999999999999996</v>
      </c>
      <c r="M165">
        <f t="shared" si="16"/>
        <v>2.0003561885158176</v>
      </c>
      <c r="N165">
        <f t="shared" si="17"/>
        <v>8.650253972075915E-2</v>
      </c>
      <c r="O165">
        <f t="shared" si="18"/>
        <v>0.90448779796841616</v>
      </c>
      <c r="P165">
        <f t="shared" si="19"/>
        <v>0.23810256274917194</v>
      </c>
      <c r="Q165">
        <f t="shared" si="20"/>
        <v>0.23243820506450921</v>
      </c>
      <c r="R165">
        <f t="shared" si="21"/>
        <v>2.8218831135303622E-2</v>
      </c>
      <c r="S165">
        <f t="shared" si="22"/>
        <v>1.683327241150925E-2</v>
      </c>
      <c r="T165">
        <f t="shared" si="23"/>
        <v>3.9820217520622092E-2</v>
      </c>
      <c r="U165">
        <f>4500/365</f>
        <v>12.328767123287671</v>
      </c>
      <c r="V165">
        <v>9.4</v>
      </c>
      <c r="W165" s="10" t="s">
        <v>292</v>
      </c>
    </row>
    <row r="166" spans="1:23">
      <c r="A166" t="s">
        <v>336</v>
      </c>
      <c r="B166" t="s">
        <v>337</v>
      </c>
      <c r="C166">
        <v>0.03</v>
      </c>
      <c r="D166">
        <v>0.02</v>
      </c>
      <c r="E166">
        <v>0.88</v>
      </c>
      <c r="F166">
        <v>0.06</v>
      </c>
      <c r="G166">
        <v>3630</v>
      </c>
      <c r="H166">
        <v>12</v>
      </c>
      <c r="I166">
        <v>0.57199999999999995</v>
      </c>
      <c r="J166">
        <v>1.0999999999999999E-2</v>
      </c>
      <c r="K166">
        <v>158.19999999999999</v>
      </c>
      <c r="L166">
        <v>2.6</v>
      </c>
      <c r="M166">
        <f t="shared" si="16"/>
        <v>4.431697049926357</v>
      </c>
      <c r="N166">
        <f t="shared" si="17"/>
        <v>0.1011928225580717</v>
      </c>
      <c r="O166">
        <f t="shared" si="18"/>
        <v>9.0085614814870905</v>
      </c>
      <c r="P166">
        <f t="shared" si="19"/>
        <v>0.44361020521098754</v>
      </c>
      <c r="Q166">
        <f t="shared" si="20"/>
        <v>0.14805473989801793</v>
      </c>
      <c r="R166">
        <f t="shared" si="21"/>
        <v>8.4245720734222665E-2</v>
      </c>
      <c r="S166">
        <f t="shared" si="22"/>
        <v>9.9267895112805423E-3</v>
      </c>
      <c r="T166">
        <f t="shared" si="23"/>
        <v>0.40948006734032222</v>
      </c>
      <c r="U166">
        <f>4800/365</f>
        <v>13.150684931506849</v>
      </c>
      <c r="V166">
        <v>7.21</v>
      </c>
      <c r="W166" s="10" t="s">
        <v>115</v>
      </c>
    </row>
    <row r="167" spans="1:23">
      <c r="A167" t="s">
        <v>338</v>
      </c>
      <c r="B167" t="s">
        <v>339</v>
      </c>
      <c r="C167">
        <v>0.14000000000000001</v>
      </c>
      <c r="D167">
        <v>0.04</v>
      </c>
      <c r="E167">
        <v>1.1399999999999999</v>
      </c>
      <c r="F167">
        <v>0.08</v>
      </c>
      <c r="G167">
        <v>1075.2</v>
      </c>
      <c r="H167">
        <v>1.5</v>
      </c>
      <c r="I167">
        <v>9.9000000000000005E-2</v>
      </c>
      <c r="J167">
        <v>7.0000000000000001E-3</v>
      </c>
      <c r="K167">
        <v>115.4</v>
      </c>
      <c r="L167">
        <v>1.1000000000000001</v>
      </c>
      <c r="M167">
        <f t="shared" si="16"/>
        <v>2.1466729209424091</v>
      </c>
      <c r="N167">
        <f t="shared" si="17"/>
        <v>5.0254246708386047E-2</v>
      </c>
      <c r="O167">
        <f t="shared" si="18"/>
        <v>6.3150509558585943</v>
      </c>
      <c r="P167">
        <f t="shared" si="19"/>
        <v>0.30155766227297964</v>
      </c>
      <c r="Q167">
        <f t="shared" si="20"/>
        <v>6.019545971788956E-2</v>
      </c>
      <c r="R167">
        <f t="shared" si="21"/>
        <v>4.4196472753557682E-3</v>
      </c>
      <c r="S167">
        <f t="shared" si="22"/>
        <v>2.9366866424193633E-3</v>
      </c>
      <c r="T167">
        <f t="shared" si="23"/>
        <v>0.29544098039104538</v>
      </c>
      <c r="U167">
        <v>11.115068493150689</v>
      </c>
      <c r="V167">
        <v>8.1</v>
      </c>
      <c r="W167" s="10" t="s">
        <v>33</v>
      </c>
    </row>
    <row r="168" spans="1:23" s="8" customFormat="1">
      <c r="A168" s="8" t="s">
        <v>340</v>
      </c>
      <c r="B168" s="8" t="s">
        <v>341</v>
      </c>
      <c r="C168" s="8">
        <v>0.31</v>
      </c>
      <c r="D168" s="8">
        <v>0.02</v>
      </c>
      <c r="E168" s="8">
        <v>1.08</v>
      </c>
      <c r="F168" s="8">
        <v>7.0000000000000007E-2</v>
      </c>
      <c r="G168" s="8">
        <v>48.055999999999997</v>
      </c>
      <c r="H168" s="8">
        <v>5.7000000000000002E-2</v>
      </c>
      <c r="I168" s="8">
        <v>0.05</v>
      </c>
      <c r="J168" s="8">
        <v>0.11</v>
      </c>
      <c r="K168" s="8">
        <v>10.9</v>
      </c>
      <c r="L168" s="8">
        <v>2</v>
      </c>
      <c r="M168" s="8">
        <f t="shared" si="16"/>
        <v>0.26552846701711919</v>
      </c>
      <c r="N168" s="8">
        <f t="shared" si="17"/>
        <v>5.7405672307246419E-3</v>
      </c>
      <c r="O168" s="8">
        <f t="shared" si="18"/>
        <v>0.20493909591076404</v>
      </c>
      <c r="P168" s="8">
        <f t="shared" si="19"/>
        <v>3.8648737746413801E-2</v>
      </c>
      <c r="Q168" s="8">
        <f t="shared" si="20"/>
        <v>3.7603503836837436E-2</v>
      </c>
      <c r="R168" s="8">
        <f t="shared" si="21"/>
        <v>1.1299900025154911E-3</v>
      </c>
      <c r="S168" s="8">
        <f t="shared" si="22"/>
        <v>8.102719373864902E-5</v>
      </c>
      <c r="T168" s="8">
        <f t="shared" si="23"/>
        <v>8.8553930331811623E-3</v>
      </c>
      <c r="V168" s="8">
        <v>4.4000000000000004</v>
      </c>
      <c r="W168" s="9" t="s">
        <v>292</v>
      </c>
    </row>
    <row r="169" spans="1:23" s="8" customFormat="1">
      <c r="A169" s="8" t="s">
        <v>342</v>
      </c>
      <c r="B169" s="8" t="s">
        <v>343</v>
      </c>
      <c r="C169" s="8">
        <v>0.18</v>
      </c>
      <c r="D169" s="8">
        <v>0.02</v>
      </c>
      <c r="E169" s="8">
        <v>1.18</v>
      </c>
      <c r="F169" s="8">
        <v>0.08</v>
      </c>
      <c r="G169" s="8">
        <v>10.8985</v>
      </c>
      <c r="H169" s="8">
        <v>4.4999999999999997E-3</v>
      </c>
      <c r="I169" s="8">
        <v>0.53</v>
      </c>
      <c r="J169" s="8">
        <v>0.12</v>
      </c>
      <c r="K169" s="8">
        <v>25.1</v>
      </c>
      <c r="L169" s="8">
        <v>6.1</v>
      </c>
      <c r="M169" s="8">
        <f t="shared" si="16"/>
        <v>0.10170522037017503</v>
      </c>
      <c r="N169" s="8">
        <f t="shared" si="17"/>
        <v>2.2985935572837316E-3</v>
      </c>
      <c r="O169" s="8">
        <f t="shared" si="18"/>
        <v>0.25921219885676888</v>
      </c>
      <c r="P169" s="8">
        <f t="shared" si="19"/>
        <v>6.8053807139718453E-2</v>
      </c>
      <c r="Q169" s="8">
        <f t="shared" si="20"/>
        <v>6.2995793347660936E-2</v>
      </c>
      <c r="R169" s="8">
        <f t="shared" si="21"/>
        <v>2.2925734734098872E-2</v>
      </c>
      <c r="S169" s="8">
        <f t="shared" si="22"/>
        <v>3.5676313096770504E-5</v>
      </c>
      <c r="T169" s="8">
        <f t="shared" si="23"/>
        <v>1.1715805598046053E-2</v>
      </c>
      <c r="V169" s="8">
        <v>12</v>
      </c>
      <c r="W169" s="9" t="s">
        <v>292</v>
      </c>
    </row>
    <row r="170" spans="1:23">
      <c r="A170" t="s">
        <v>344</v>
      </c>
      <c r="B170" t="s">
        <v>345</v>
      </c>
      <c r="C170">
        <v>0.04</v>
      </c>
      <c r="D170">
        <v>0.06</v>
      </c>
      <c r="E170">
        <v>0.88</v>
      </c>
      <c r="F170">
        <v>7.0000000000000007E-2</v>
      </c>
      <c r="G170">
        <v>1129</v>
      </c>
      <c r="H170">
        <v>7</v>
      </c>
      <c r="I170">
        <v>0.85</v>
      </c>
      <c r="J170">
        <v>8.5000000000000006E-2</v>
      </c>
      <c r="K170">
        <v>144</v>
      </c>
      <c r="L170">
        <v>188.5</v>
      </c>
      <c r="M170">
        <f t="shared" si="16"/>
        <v>2.0343621905168092</v>
      </c>
      <c r="N170">
        <f t="shared" si="17"/>
        <v>5.4592922651758198E-2</v>
      </c>
      <c r="O170">
        <f t="shared" si="18"/>
        <v>3.5679922616162085</v>
      </c>
      <c r="P170">
        <f t="shared" si="19"/>
        <v>4.7658517209384996</v>
      </c>
      <c r="Q170">
        <f t="shared" si="20"/>
        <v>4.6706009813517735</v>
      </c>
      <c r="R170">
        <f t="shared" si="21"/>
        <v>0.92896375099737305</v>
      </c>
      <c r="S170">
        <f t="shared" si="22"/>
        <v>7.3740613614743048E-3</v>
      </c>
      <c r="T170">
        <f t="shared" si="23"/>
        <v>0.18921171084328375</v>
      </c>
      <c r="U170">
        <v>10.328767123287671</v>
      </c>
      <c r="V170">
        <v>1.5</v>
      </c>
      <c r="W170" s="10" t="s">
        <v>320</v>
      </c>
    </row>
    <row r="171" spans="1:23" s="8" customFormat="1">
      <c r="A171" s="8" t="s">
        <v>346</v>
      </c>
      <c r="B171" s="8" t="s">
        <v>347</v>
      </c>
      <c r="M171" s="8">
        <f t="shared" si="16"/>
        <v>0</v>
      </c>
      <c r="N171" s="8" t="e">
        <f t="shared" si="17"/>
        <v>#DIV/0!</v>
      </c>
      <c r="O171" s="8">
        <f t="shared" si="18"/>
        <v>0</v>
      </c>
      <c r="P171" s="8" t="e">
        <f t="shared" si="19"/>
        <v>#DIV/0!</v>
      </c>
      <c r="Q171" s="8">
        <f t="shared" si="20"/>
        <v>0</v>
      </c>
      <c r="R171" s="8">
        <f t="shared" si="21"/>
        <v>0</v>
      </c>
      <c r="S171" s="8" t="e">
        <f t="shared" si="22"/>
        <v>#DIV/0!</v>
      </c>
      <c r="T171" s="8" t="e">
        <f t="shared" si="23"/>
        <v>#DIV/0!</v>
      </c>
      <c r="W171" s="9"/>
    </row>
    <row r="172" spans="1:23">
      <c r="A172" t="s">
        <v>348</v>
      </c>
      <c r="B172" t="s">
        <v>349</v>
      </c>
      <c r="C172">
        <v>0.02</v>
      </c>
      <c r="D172">
        <v>0.03</v>
      </c>
      <c r="E172">
        <v>2.08</v>
      </c>
      <c r="F172">
        <v>0.14000000000000001</v>
      </c>
      <c r="G172">
        <v>443.4</v>
      </c>
      <c r="H172">
        <v>4.2</v>
      </c>
      <c r="I172">
        <v>0.05</v>
      </c>
      <c r="J172">
        <v>0.05</v>
      </c>
      <c r="K172">
        <v>45.2</v>
      </c>
      <c r="L172">
        <v>1.7</v>
      </c>
      <c r="M172">
        <f t="shared" si="16"/>
        <v>1.4533035281141811</v>
      </c>
      <c r="N172">
        <f t="shared" si="17"/>
        <v>3.3873094586878767E-2</v>
      </c>
      <c r="O172">
        <f t="shared" si="18"/>
        <v>2.7591744668195788</v>
      </c>
      <c r="P172">
        <f t="shared" si="19"/>
        <v>0.1619305720597661</v>
      </c>
      <c r="Q172">
        <f t="shared" si="20"/>
        <v>0.10377426092020541</v>
      </c>
      <c r="R172">
        <f t="shared" si="21"/>
        <v>6.915224227617995E-3</v>
      </c>
      <c r="S172">
        <f t="shared" si="22"/>
        <v>8.7118724707880308E-3</v>
      </c>
      <c r="T172">
        <f t="shared" si="23"/>
        <v>0.12380911069062213</v>
      </c>
      <c r="U172">
        <v>4.0767123287671234</v>
      </c>
      <c r="V172">
        <v>5.0999999999999996</v>
      </c>
      <c r="W172" s="10" t="s">
        <v>25</v>
      </c>
    </row>
    <row r="173" spans="1:23">
      <c r="A173" t="s">
        <v>350</v>
      </c>
      <c r="B173" t="s">
        <v>351</v>
      </c>
      <c r="C173">
        <v>0.23</v>
      </c>
      <c r="D173">
        <v>0.05</v>
      </c>
      <c r="E173">
        <v>1</v>
      </c>
      <c r="F173">
        <v>0.08</v>
      </c>
      <c r="G173">
        <v>394.48124000000001</v>
      </c>
      <c r="H173">
        <v>0.59862700000000002</v>
      </c>
      <c r="I173">
        <v>0.12759999999999999</v>
      </c>
      <c r="J173">
        <v>2.23708E-2</v>
      </c>
      <c r="K173">
        <v>37.270000000000003</v>
      </c>
      <c r="L173">
        <v>1.0723499999999999</v>
      </c>
      <c r="M173">
        <f t="shared" si="16"/>
        <v>1.0531469964087006</v>
      </c>
      <c r="N173">
        <f t="shared" si="17"/>
        <v>2.8104122699300391E-2</v>
      </c>
      <c r="O173">
        <f t="shared" si="18"/>
        <v>1.3335634857751402</v>
      </c>
      <c r="P173">
        <f t="shared" si="19"/>
        <v>8.0908689359937613E-2</v>
      </c>
      <c r="Q173">
        <f t="shared" si="20"/>
        <v>3.8369916929728236E-2</v>
      </c>
      <c r="R173">
        <f t="shared" si="21"/>
        <v>3.869680963442354E-3</v>
      </c>
      <c r="S173">
        <f t="shared" si="22"/>
        <v>6.7456279948751165E-4</v>
      </c>
      <c r="T173">
        <f t="shared" si="23"/>
        <v>7.1123385908007472E-2</v>
      </c>
      <c r="U173">
        <v>7.8082191780821919</v>
      </c>
      <c r="V173">
        <v>4.02867</v>
      </c>
      <c r="W173" s="10" t="s">
        <v>33</v>
      </c>
    </row>
    <row r="174" spans="1:23">
      <c r="A174" t="s">
        <v>352</v>
      </c>
      <c r="B174" t="s">
        <v>351</v>
      </c>
      <c r="C174">
        <v>0.23</v>
      </c>
      <c r="D174">
        <v>0.05</v>
      </c>
      <c r="E174">
        <v>1</v>
      </c>
      <c r="F174">
        <v>0.08</v>
      </c>
      <c r="G174">
        <v>1680.3834999999999</v>
      </c>
      <c r="H174">
        <v>23.936199999999999</v>
      </c>
      <c r="I174">
        <v>0.27303899999999998</v>
      </c>
      <c r="J174">
        <v>3.9556899999999999E-2</v>
      </c>
      <c r="K174">
        <v>18.897099999999998</v>
      </c>
      <c r="L174">
        <v>0.72261500000000001</v>
      </c>
      <c r="M174">
        <f t="shared" si="16"/>
        <v>2.7674324520032685</v>
      </c>
      <c r="N174">
        <f t="shared" si="17"/>
        <v>7.8337956656500993E-2</v>
      </c>
      <c r="O174">
        <f t="shared" si="18"/>
        <v>1.0631254885604959</v>
      </c>
      <c r="P174">
        <f t="shared" si="19"/>
        <v>7.1042319178785382E-2</v>
      </c>
      <c r="Q174">
        <f t="shared" si="20"/>
        <v>4.0653350245071621E-2</v>
      </c>
      <c r="R174">
        <f t="shared" si="21"/>
        <v>1.2407338861007993E-2</v>
      </c>
      <c r="S174">
        <f t="shared" si="22"/>
        <v>5.0478922062100213E-3</v>
      </c>
      <c r="T174">
        <f t="shared" si="23"/>
        <v>5.6700026056559778E-2</v>
      </c>
      <c r="U174">
        <v>7.8082191780821919</v>
      </c>
      <c r="V174">
        <v>4.02867</v>
      </c>
      <c r="W174" s="10" t="s">
        <v>33</v>
      </c>
    </row>
    <row r="175" spans="1:23">
      <c r="A175" t="s">
        <v>353</v>
      </c>
      <c r="B175" t="s">
        <v>354</v>
      </c>
      <c r="C175">
        <v>0.1</v>
      </c>
      <c r="D175">
        <v>0.05</v>
      </c>
      <c r="E175">
        <v>1.02</v>
      </c>
      <c r="F175">
        <v>0.09</v>
      </c>
      <c r="G175">
        <v>68.27</v>
      </c>
      <c r="H175">
        <v>0.13</v>
      </c>
      <c r="I175">
        <v>0.12</v>
      </c>
      <c r="J175">
        <v>0.04</v>
      </c>
      <c r="K175">
        <v>38.200000000000003</v>
      </c>
      <c r="L175">
        <v>1.6</v>
      </c>
      <c r="M175">
        <f t="shared" si="16"/>
        <v>0.32922394616882794</v>
      </c>
      <c r="N175">
        <f t="shared" si="17"/>
        <v>9.6920725902588656E-3</v>
      </c>
      <c r="O175">
        <f t="shared" si="18"/>
        <v>0.77256307737513419</v>
      </c>
      <c r="P175">
        <f t="shared" si="19"/>
        <v>5.5917059580233096E-2</v>
      </c>
      <c r="Q175">
        <f t="shared" si="20"/>
        <v>3.2358662926707187E-2</v>
      </c>
      <c r="R175">
        <f t="shared" si="21"/>
        <v>3.762482519684095E-3</v>
      </c>
      <c r="S175">
        <f t="shared" si="22"/>
        <v>4.9037254069023682E-4</v>
      </c>
      <c r="T175">
        <f t="shared" si="23"/>
        <v>4.5444886904419647E-2</v>
      </c>
      <c r="U175">
        <v>3.0684931506849309</v>
      </c>
      <c r="V175">
        <v>7.7</v>
      </c>
      <c r="W175" s="10" t="s">
        <v>355</v>
      </c>
    </row>
    <row r="176" spans="1:23">
      <c r="A176" t="s">
        <v>356</v>
      </c>
      <c r="B176" t="s">
        <v>357</v>
      </c>
      <c r="C176">
        <v>0.1</v>
      </c>
      <c r="D176">
        <v>0.01</v>
      </c>
      <c r="E176">
        <v>1.06</v>
      </c>
      <c r="F176">
        <v>7.0000000000000007E-2</v>
      </c>
      <c r="G176">
        <v>7.8543000000000003</v>
      </c>
      <c r="H176">
        <v>8.9999999999999998E-4</v>
      </c>
      <c r="I176">
        <v>0.25</v>
      </c>
      <c r="J176">
        <v>0.08</v>
      </c>
      <c r="K176">
        <v>5.6</v>
      </c>
      <c r="L176">
        <v>0.5</v>
      </c>
      <c r="M176">
        <f t="shared" si="16"/>
        <v>7.8882082776829926E-2</v>
      </c>
      <c r="N176">
        <f t="shared" si="17"/>
        <v>1.7364085045008548E-3</v>
      </c>
      <c r="O176">
        <f t="shared" si="18"/>
        <v>5.5117590823809563E-2</v>
      </c>
      <c r="P176">
        <f t="shared" si="19"/>
        <v>5.6115191377110983E-3</v>
      </c>
      <c r="Q176">
        <f t="shared" si="20"/>
        <v>4.9212134664115689E-3</v>
      </c>
      <c r="R176">
        <f t="shared" si="21"/>
        <v>1.1758419375746038E-3</v>
      </c>
      <c r="S176">
        <f t="shared" si="22"/>
        <v>2.105251549742545E-6</v>
      </c>
      <c r="T176">
        <f t="shared" si="23"/>
        <v>2.4265606023060817E-3</v>
      </c>
      <c r="U176">
        <v>7.5</v>
      </c>
      <c r="V176">
        <v>6</v>
      </c>
      <c r="W176" s="10" t="s">
        <v>109</v>
      </c>
    </row>
    <row r="177" spans="1:23">
      <c r="A177" t="s">
        <v>358</v>
      </c>
      <c r="B177" t="s">
        <v>357</v>
      </c>
      <c r="C177">
        <v>0.1</v>
      </c>
      <c r="D177">
        <v>0.01</v>
      </c>
      <c r="E177">
        <v>1.06</v>
      </c>
      <c r="F177">
        <v>7.0000000000000007E-2</v>
      </c>
      <c r="G177">
        <v>30.93</v>
      </c>
      <c r="H177">
        <v>0.02</v>
      </c>
      <c r="I177">
        <v>0.15</v>
      </c>
      <c r="J177">
        <v>0.09</v>
      </c>
      <c r="K177">
        <v>4.9000000000000004</v>
      </c>
      <c r="L177">
        <v>0.4</v>
      </c>
      <c r="M177">
        <f t="shared" si="16"/>
        <v>0.19671009982828147</v>
      </c>
      <c r="N177">
        <f t="shared" si="17"/>
        <v>4.3309267734491161E-3</v>
      </c>
      <c r="O177">
        <f t="shared" si="18"/>
        <v>7.7766968401206699E-2</v>
      </c>
      <c r="P177">
        <f t="shared" si="19"/>
        <v>7.2922395856013433E-3</v>
      </c>
      <c r="Q177">
        <f t="shared" si="20"/>
        <v>6.3483239511189131E-3</v>
      </c>
      <c r="R177">
        <f t="shared" si="21"/>
        <v>1.0740195124463328E-3</v>
      </c>
      <c r="S177">
        <f t="shared" si="22"/>
        <v>1.6761928742581462E-5</v>
      </c>
      <c r="T177">
        <f t="shared" si="23"/>
        <v>3.4237030113738807E-3</v>
      </c>
      <c r="U177">
        <v>7.5</v>
      </c>
      <c r="V177">
        <v>6</v>
      </c>
      <c r="W177" s="10" t="s">
        <v>109</v>
      </c>
    </row>
    <row r="178" spans="1:23">
      <c r="A178" t="s">
        <v>359</v>
      </c>
      <c r="B178" t="s">
        <v>360</v>
      </c>
      <c r="C178">
        <v>0.32</v>
      </c>
      <c r="D178">
        <v>0.06</v>
      </c>
      <c r="E178">
        <v>1.1599999999999999</v>
      </c>
      <c r="F178">
        <v>0.08</v>
      </c>
      <c r="G178">
        <v>5.24</v>
      </c>
      <c r="H178">
        <v>2E-3</v>
      </c>
      <c r="I178">
        <v>4.5100000000000001E-2</v>
      </c>
      <c r="J178">
        <v>2.5000000000000001E-2</v>
      </c>
      <c r="K178">
        <v>28.3</v>
      </c>
      <c r="L178">
        <v>0.6</v>
      </c>
      <c r="M178">
        <f t="shared" si="16"/>
        <v>6.2064740623911652E-2</v>
      </c>
      <c r="N178">
        <f t="shared" si="17"/>
        <v>1.4268630453939497E-3</v>
      </c>
      <c r="O178">
        <f t="shared" si="18"/>
        <v>0.26666757838784649</v>
      </c>
      <c r="P178">
        <f t="shared" si="19"/>
        <v>1.3504753229320675E-2</v>
      </c>
      <c r="Q178">
        <f t="shared" si="20"/>
        <v>5.6537295771274887E-3</v>
      </c>
      <c r="R178">
        <f t="shared" si="21"/>
        <v>3.0128050218654941E-4</v>
      </c>
      <c r="S178">
        <f t="shared" si="22"/>
        <v>3.3927172822881239E-5</v>
      </c>
      <c r="T178">
        <f t="shared" si="23"/>
        <v>1.2260578316682598E-2</v>
      </c>
      <c r="U178">
        <v>1.468493150684931</v>
      </c>
      <c r="V178">
        <v>2.7376100000000001</v>
      </c>
      <c r="W178" s="10" t="s">
        <v>306</v>
      </c>
    </row>
    <row r="179" spans="1:23" s="8" customFormat="1">
      <c r="A179" s="8" t="s">
        <v>361</v>
      </c>
      <c r="B179" s="8" t="s">
        <v>362</v>
      </c>
      <c r="C179" s="8">
        <v>0.14000000000000001</v>
      </c>
      <c r="D179" s="8">
        <v>0.05</v>
      </c>
      <c r="E179" s="8">
        <v>2.09</v>
      </c>
      <c r="F179" s="8">
        <v>0.39</v>
      </c>
      <c r="G179" s="8">
        <v>882.6</v>
      </c>
      <c r="H179" s="8">
        <v>21.5</v>
      </c>
      <c r="I179" s="8">
        <v>0.26</v>
      </c>
      <c r="J179" s="8">
        <v>0.1</v>
      </c>
      <c r="L179" s="8">
        <v>0.11</v>
      </c>
      <c r="M179" s="8">
        <f t="shared" si="16"/>
        <v>2.3033652002842424</v>
      </c>
      <c r="N179" s="8">
        <f t="shared" si="17"/>
        <v>0.14807419817253006</v>
      </c>
      <c r="O179" s="8">
        <f t="shared" si="18"/>
        <v>0</v>
      </c>
      <c r="P179" s="8">
        <f t="shared" si="19"/>
        <v>8.1926198848865858E-3</v>
      </c>
      <c r="Q179" s="8">
        <f t="shared" si="20"/>
        <v>8.1926198848865858E-3</v>
      </c>
      <c r="R179" s="8">
        <f t="shared" si="21"/>
        <v>0</v>
      </c>
      <c r="S179" s="8">
        <f t="shared" si="22"/>
        <v>0</v>
      </c>
      <c r="T179" s="8">
        <f t="shared" si="23"/>
        <v>0</v>
      </c>
      <c r="U179" s="8">
        <f>1700/365</f>
        <v>4.6575342465753424</v>
      </c>
      <c r="V179" s="8">
        <v>44.6</v>
      </c>
      <c r="W179" s="9" t="s">
        <v>25</v>
      </c>
    </row>
    <row r="180" spans="1:23" s="8" customFormat="1">
      <c r="A180" s="8" t="s">
        <v>363</v>
      </c>
      <c r="B180" s="8" t="s">
        <v>362</v>
      </c>
      <c r="C180" s="8">
        <v>0.14000000000000001</v>
      </c>
      <c r="D180" s="8">
        <v>0.05</v>
      </c>
      <c r="E180" s="8">
        <v>2.09</v>
      </c>
      <c r="F180" s="8">
        <v>0.39</v>
      </c>
      <c r="G180" s="8">
        <v>130</v>
      </c>
      <c r="H180" s="8">
        <v>0.9</v>
      </c>
      <c r="I180" s="8">
        <v>0.44</v>
      </c>
      <c r="J180" s="8">
        <v>0.2</v>
      </c>
      <c r="L180" s="8">
        <v>0.11</v>
      </c>
      <c r="M180" s="8">
        <f t="shared" si="16"/>
        <v>0.64241511986956923</v>
      </c>
      <c r="N180" s="8">
        <f t="shared" si="17"/>
        <v>4.0068687198127895E-2</v>
      </c>
      <c r="O180" s="8">
        <f t="shared" si="18"/>
        <v>0</v>
      </c>
      <c r="P180" s="8">
        <f t="shared" si="19"/>
        <v>4.0236797632257565E-3</v>
      </c>
      <c r="Q180" s="8">
        <f t="shared" si="20"/>
        <v>4.0236797632257565E-3</v>
      </c>
      <c r="R180" s="8">
        <f t="shared" si="21"/>
        <v>0</v>
      </c>
      <c r="S180" s="8">
        <f t="shared" si="22"/>
        <v>0</v>
      </c>
      <c r="T180" s="8">
        <f t="shared" si="23"/>
        <v>0</v>
      </c>
      <c r="U180" s="8">
        <f>1700/365</f>
        <v>4.6575342465753424</v>
      </c>
      <c r="V180" s="8">
        <v>44.6</v>
      </c>
      <c r="W180" s="9" t="s">
        <v>25</v>
      </c>
    </row>
    <row r="181" spans="1:23" s="8" customFormat="1">
      <c r="A181" s="8" t="s">
        <v>364</v>
      </c>
      <c r="B181" s="8" t="s">
        <v>365</v>
      </c>
      <c r="G181" s="8">
        <v>271.16500000000002</v>
      </c>
      <c r="H181" s="8">
        <v>0.47199999999999998</v>
      </c>
      <c r="I181" s="8">
        <v>0.78400000000000003</v>
      </c>
      <c r="J181" s="8">
        <v>0.01</v>
      </c>
      <c r="M181" s="8">
        <f t="shared" si="16"/>
        <v>0</v>
      </c>
      <c r="N181" s="8" t="e">
        <f t="shared" si="17"/>
        <v>#DIV/0!</v>
      </c>
      <c r="O181" s="8">
        <f t="shared" si="18"/>
        <v>0</v>
      </c>
      <c r="P181" s="8" t="e">
        <f t="shared" si="19"/>
        <v>#DIV/0!</v>
      </c>
      <c r="Q181" s="8">
        <f t="shared" si="20"/>
        <v>0</v>
      </c>
      <c r="R181" s="8">
        <f t="shared" si="21"/>
        <v>0</v>
      </c>
      <c r="S181" s="8">
        <f t="shared" si="22"/>
        <v>0</v>
      </c>
      <c r="T181" s="8" t="e">
        <f t="shared" si="23"/>
        <v>#DIV/0!</v>
      </c>
      <c r="W181" s="9"/>
    </row>
    <row r="182" spans="1:23">
      <c r="A182" t="s">
        <v>366</v>
      </c>
      <c r="B182" t="s">
        <v>367</v>
      </c>
      <c r="C182">
        <v>-0.43</v>
      </c>
      <c r="D182">
        <v>0.02</v>
      </c>
      <c r="E182">
        <v>0.8</v>
      </c>
      <c r="F182">
        <v>0.06</v>
      </c>
      <c r="G182">
        <v>1143</v>
      </c>
      <c r="H182">
        <v>14</v>
      </c>
      <c r="I182">
        <v>0.2</v>
      </c>
      <c r="J182">
        <v>0.01</v>
      </c>
      <c r="K182">
        <v>159.30000000000001</v>
      </c>
      <c r="L182">
        <v>2.2999999999999998</v>
      </c>
      <c r="M182">
        <f t="shared" si="16"/>
        <v>1.9870047545002081</v>
      </c>
      <c r="N182">
        <f t="shared" si="17"/>
        <v>5.2257763193379825E-2</v>
      </c>
      <c r="O182">
        <f t="shared" si="18"/>
        <v>6.9178363337757842</v>
      </c>
      <c r="P182">
        <f t="shared" si="19"/>
        <v>0.36141774879603478</v>
      </c>
      <c r="Q182">
        <f t="shared" si="20"/>
        <v>9.9880876131100443E-2</v>
      </c>
      <c r="R182">
        <f t="shared" si="21"/>
        <v>1.4412159028699552E-2</v>
      </c>
      <c r="S182">
        <f t="shared" si="22"/>
        <v>2.8244301158606315E-2</v>
      </c>
      <c r="T182">
        <f t="shared" si="23"/>
        <v>0.3458918166887891</v>
      </c>
      <c r="U182">
        <v>3.6328767123287671</v>
      </c>
      <c r="V182">
        <v>4.7</v>
      </c>
      <c r="W182" s="10" t="s">
        <v>292</v>
      </c>
    </row>
    <row r="183" spans="1:23">
      <c r="A183" t="s">
        <v>368</v>
      </c>
      <c r="B183" t="s">
        <v>369</v>
      </c>
      <c r="C183">
        <v>7.0000000000000007E-2</v>
      </c>
      <c r="D183">
        <v>0.04</v>
      </c>
      <c r="E183">
        <v>1.94</v>
      </c>
      <c r="F183">
        <v>7.0000000000000007E-2</v>
      </c>
      <c r="G183">
        <v>1056.4000000000001</v>
      </c>
      <c r="H183">
        <v>14.3</v>
      </c>
      <c r="I183">
        <v>0.26</v>
      </c>
      <c r="J183">
        <v>0.1</v>
      </c>
      <c r="K183">
        <v>59</v>
      </c>
      <c r="L183">
        <v>3</v>
      </c>
      <c r="M183">
        <f t="shared" si="16"/>
        <v>2.5329362652005223</v>
      </c>
      <c r="N183">
        <f t="shared" si="17"/>
        <v>3.8086772497180899E-2</v>
      </c>
      <c r="O183">
        <f t="shared" si="18"/>
        <v>4.4395666885718787</v>
      </c>
      <c r="P183">
        <f t="shared" si="19"/>
        <v>0.27944738495719734</v>
      </c>
      <c r="Q183">
        <f t="shared" si="20"/>
        <v>0.22574067907992601</v>
      </c>
      <c r="R183">
        <f t="shared" si="21"/>
        <v>0.12379744090826772</v>
      </c>
      <c r="S183">
        <f t="shared" si="22"/>
        <v>2.0032122821714574E-2</v>
      </c>
      <c r="T183">
        <f t="shared" si="23"/>
        <v>0.10679370041238198</v>
      </c>
      <c r="U183">
        <f>3800/365</f>
        <v>10.41095890410959</v>
      </c>
      <c r="V183">
        <v>14.7</v>
      </c>
      <c r="W183" s="10" t="s">
        <v>370</v>
      </c>
    </row>
    <row r="184" spans="1:23" s="8" customFormat="1">
      <c r="A184" s="8" t="s">
        <v>371</v>
      </c>
      <c r="B184" s="8" t="s">
        <v>372</v>
      </c>
      <c r="G184" s="8">
        <v>103.258</v>
      </c>
      <c r="H184" s="8">
        <v>0.03</v>
      </c>
      <c r="I184" s="8">
        <v>0.13900000000000001</v>
      </c>
      <c r="J184" s="8">
        <v>0.01</v>
      </c>
      <c r="M184" s="8">
        <f t="shared" si="16"/>
        <v>0</v>
      </c>
      <c r="N184" s="8" t="e">
        <f t="shared" si="17"/>
        <v>#DIV/0!</v>
      </c>
      <c r="O184" s="8">
        <f t="shared" si="18"/>
        <v>0</v>
      </c>
      <c r="P184" s="8" t="e">
        <f t="shared" si="19"/>
        <v>#DIV/0!</v>
      </c>
      <c r="Q184" s="8">
        <f t="shared" si="20"/>
        <v>0</v>
      </c>
      <c r="R184" s="8">
        <f t="shared" si="21"/>
        <v>0</v>
      </c>
      <c r="S184" s="8">
        <f t="shared" si="22"/>
        <v>0</v>
      </c>
      <c r="T184" s="8" t="e">
        <f t="shared" si="23"/>
        <v>#DIV/0!</v>
      </c>
      <c r="W184" s="9"/>
    </row>
    <row r="185" spans="1:23">
      <c r="A185" t="s">
        <v>373</v>
      </c>
      <c r="B185" t="s">
        <v>374</v>
      </c>
      <c r="C185">
        <v>0.09</v>
      </c>
      <c r="D185">
        <v>0</v>
      </c>
      <c r="E185">
        <v>1.41</v>
      </c>
      <c r="F185">
        <v>0.09</v>
      </c>
      <c r="G185">
        <v>323.39999999999998</v>
      </c>
      <c r="H185">
        <v>0.8</v>
      </c>
      <c r="I185">
        <v>0.36</v>
      </c>
      <c r="J185">
        <v>0.03</v>
      </c>
      <c r="K185">
        <v>76.099999999999994</v>
      </c>
      <c r="L185">
        <v>2.9</v>
      </c>
      <c r="M185">
        <f t="shared" si="16"/>
        <v>1.0344380135484312</v>
      </c>
      <c r="N185">
        <f t="shared" si="17"/>
        <v>2.207533387638989E-2</v>
      </c>
      <c r="O185">
        <f t="shared" si="18"/>
        <v>3.0142573885916457</v>
      </c>
      <c r="P185">
        <f t="shared" si="19"/>
        <v>0.17621461906885563</v>
      </c>
      <c r="Q185">
        <f t="shared" si="20"/>
        <v>0.11486657591216522</v>
      </c>
      <c r="R185">
        <f t="shared" si="21"/>
        <v>3.7401171641532366E-2</v>
      </c>
      <c r="S185">
        <f t="shared" si="22"/>
        <v>2.4854730064660041E-3</v>
      </c>
      <c r="T185">
        <f t="shared" si="23"/>
        <v>0.12826627185496367</v>
      </c>
      <c r="U185">
        <v>9.1999999999999993</v>
      </c>
      <c r="V185">
        <v>24.5</v>
      </c>
      <c r="W185" s="10" t="s">
        <v>375</v>
      </c>
    </row>
    <row r="186" spans="1:23">
      <c r="A186" t="s">
        <v>376</v>
      </c>
      <c r="B186" t="s">
        <v>374</v>
      </c>
      <c r="C186">
        <v>0.09</v>
      </c>
      <c r="D186">
        <v>0</v>
      </c>
      <c r="E186">
        <v>1.41</v>
      </c>
      <c r="F186">
        <v>0.09</v>
      </c>
      <c r="G186">
        <v>3264.7</v>
      </c>
      <c r="H186">
        <v>134.30000000000001</v>
      </c>
      <c r="I186">
        <v>0.18</v>
      </c>
      <c r="J186">
        <v>0.04</v>
      </c>
      <c r="K186">
        <v>76.7</v>
      </c>
      <c r="L186">
        <v>2.4</v>
      </c>
      <c r="M186">
        <f t="shared" si="16"/>
        <v>4.8317743880370854</v>
      </c>
      <c r="N186">
        <f t="shared" si="17"/>
        <v>0.16771243225995902</v>
      </c>
      <c r="O186">
        <f t="shared" si="18"/>
        <v>6.9227813954438613</v>
      </c>
      <c r="P186">
        <f t="shared" si="19"/>
        <v>0.38127388951024305</v>
      </c>
      <c r="Q186">
        <f t="shared" si="20"/>
        <v>0.21661897456408427</v>
      </c>
      <c r="R186">
        <f t="shared" si="21"/>
        <v>5.1513048829263955E-2</v>
      </c>
      <c r="S186">
        <f t="shared" si="22"/>
        <v>9.4927511604753018E-2</v>
      </c>
      <c r="T186">
        <f t="shared" si="23"/>
        <v>0.29458644235931331</v>
      </c>
      <c r="U186">
        <v>9.1999999999999993</v>
      </c>
      <c r="V186">
        <v>24.5</v>
      </c>
      <c r="W186" s="10" t="s">
        <v>375</v>
      </c>
    </row>
    <row r="187" spans="1:23">
      <c r="A187" t="s">
        <v>377</v>
      </c>
      <c r="B187" t="s">
        <v>378</v>
      </c>
      <c r="C187">
        <v>-0.24</v>
      </c>
      <c r="D187">
        <v>0.06</v>
      </c>
      <c r="E187">
        <v>0.58499999999999996</v>
      </c>
      <c r="F187">
        <v>0.05</v>
      </c>
      <c r="G187">
        <v>663.2</v>
      </c>
      <c r="H187">
        <v>7.9</v>
      </c>
      <c r="I187">
        <v>0.14000000000000001</v>
      </c>
      <c r="J187">
        <v>0.08</v>
      </c>
      <c r="K187">
        <v>12.2</v>
      </c>
      <c r="L187">
        <v>1.1000000000000001</v>
      </c>
      <c r="M187">
        <f t="shared" si="16"/>
        <v>1.2453355639894519</v>
      </c>
      <c r="N187">
        <f t="shared" si="17"/>
        <v>3.6832173262252965E-2</v>
      </c>
      <c r="O187">
        <f t="shared" si="18"/>
        <v>0.3624574697781936</v>
      </c>
      <c r="P187">
        <f t="shared" si="19"/>
        <v>3.8907295889209687E-2</v>
      </c>
      <c r="Q187">
        <f t="shared" si="20"/>
        <v>3.2680591537378116E-2</v>
      </c>
      <c r="R187">
        <f t="shared" si="21"/>
        <v>4.1406810092980079E-3</v>
      </c>
      <c r="S187">
        <f t="shared" si="22"/>
        <v>1.4391907977722807E-3</v>
      </c>
      <c r="T187">
        <f t="shared" si="23"/>
        <v>2.0652847280808753E-2</v>
      </c>
      <c r="U187">
        <f>3771/365</f>
        <v>10.331506849315069</v>
      </c>
      <c r="V187">
        <v>1.8</v>
      </c>
      <c r="W187" s="10" t="s">
        <v>106</v>
      </c>
    </row>
    <row r="188" spans="1:23">
      <c r="A188" t="s">
        <v>379</v>
      </c>
      <c r="B188" t="s">
        <v>378</v>
      </c>
      <c r="C188">
        <v>-0.24</v>
      </c>
      <c r="D188">
        <v>0.06</v>
      </c>
      <c r="E188">
        <v>0.58499999999999996</v>
      </c>
      <c r="F188">
        <v>0.05</v>
      </c>
      <c r="G188">
        <v>1818</v>
      </c>
      <c r="H188">
        <v>23.5</v>
      </c>
      <c r="I188">
        <v>0.2</v>
      </c>
      <c r="J188">
        <v>0.04</v>
      </c>
      <c r="K188">
        <v>22.6</v>
      </c>
      <c r="L188">
        <v>0.8</v>
      </c>
      <c r="M188">
        <f t="shared" si="16"/>
        <v>2.4392293197536246</v>
      </c>
      <c r="N188">
        <f t="shared" si="17"/>
        <v>7.2603181067336583E-2</v>
      </c>
      <c r="O188">
        <f t="shared" si="18"/>
        <v>0.92987109645378574</v>
      </c>
      <c r="P188">
        <f t="shared" si="19"/>
        <v>6.298304266011133E-2</v>
      </c>
      <c r="Q188">
        <f t="shared" si="20"/>
        <v>3.2915791024912773E-2</v>
      </c>
      <c r="R188">
        <f t="shared" si="21"/>
        <v>7.7489258037815503E-3</v>
      </c>
      <c r="S188">
        <f t="shared" si="22"/>
        <v>4.0065953000850713E-3</v>
      </c>
      <c r="T188">
        <f t="shared" si="23"/>
        <v>5.298410806004477E-2</v>
      </c>
      <c r="U188">
        <f>3771/365</f>
        <v>10.331506849315069</v>
      </c>
      <c r="V188">
        <v>1.8</v>
      </c>
      <c r="W188" s="10" t="s">
        <v>106</v>
      </c>
    </row>
    <row r="189" spans="1:23">
      <c r="A189" t="s">
        <v>380</v>
      </c>
      <c r="B189" t="s">
        <v>381</v>
      </c>
      <c r="C189">
        <v>0.13</v>
      </c>
      <c r="D189">
        <v>0.08</v>
      </c>
      <c r="E189">
        <v>1.49</v>
      </c>
      <c r="F189">
        <v>0.18</v>
      </c>
      <c r="G189">
        <v>610.20000000000005</v>
      </c>
      <c r="H189">
        <v>3.8</v>
      </c>
      <c r="I189">
        <v>0.28000000000000003</v>
      </c>
      <c r="J189">
        <v>0.12</v>
      </c>
      <c r="K189">
        <v>120</v>
      </c>
      <c r="L189">
        <v>9</v>
      </c>
      <c r="M189">
        <f t="shared" si="16"/>
        <v>1.608847878025861</v>
      </c>
      <c r="N189">
        <f t="shared" si="17"/>
        <v>6.5129228877360237E-2</v>
      </c>
      <c r="O189">
        <f t="shared" si="18"/>
        <v>6.2701444824061561</v>
      </c>
      <c r="P189">
        <f t="shared" si="19"/>
        <v>0.72703165945361237</v>
      </c>
      <c r="Q189">
        <f t="shared" si="20"/>
        <v>0.47026083618046177</v>
      </c>
      <c r="R189">
        <f t="shared" si="21"/>
        <v>0.2285990175877245</v>
      </c>
      <c r="S189">
        <f t="shared" si="22"/>
        <v>1.3015704705093088E-2</v>
      </c>
      <c r="T189">
        <f t="shared" si="23"/>
        <v>0.50497807911995884</v>
      </c>
      <c r="U189">
        <f>4000/365</f>
        <v>10.95890410958904</v>
      </c>
      <c r="V189">
        <v>39.299999999999997</v>
      </c>
      <c r="W189" s="10" t="s">
        <v>370</v>
      </c>
    </row>
    <row r="190" spans="1:23">
      <c r="A190" t="s">
        <v>382</v>
      </c>
      <c r="B190" t="s">
        <v>383</v>
      </c>
      <c r="C190">
        <v>-0.09</v>
      </c>
      <c r="D190">
        <v>0.01</v>
      </c>
      <c r="E190">
        <v>0.74</v>
      </c>
      <c r="F190">
        <v>0.06</v>
      </c>
      <c r="G190">
        <v>937.70001000000002</v>
      </c>
      <c r="H190">
        <v>15.6</v>
      </c>
      <c r="I190">
        <v>0.23</v>
      </c>
      <c r="J190">
        <v>0.03</v>
      </c>
      <c r="K190">
        <v>34.299999999999997</v>
      </c>
      <c r="L190">
        <v>1.6</v>
      </c>
      <c r="M190">
        <f t="shared" si="16"/>
        <v>1.6966461555317245</v>
      </c>
      <c r="N190">
        <f t="shared" si="17"/>
        <v>4.9566167679178583E-2</v>
      </c>
      <c r="O190">
        <f t="shared" si="18"/>
        <v>1.3148553594967758</v>
      </c>
      <c r="P190">
        <f t="shared" si="19"/>
        <v>9.4647982002144013E-2</v>
      </c>
      <c r="Q190">
        <f t="shared" si="20"/>
        <v>6.1334360792852517E-2</v>
      </c>
      <c r="R190">
        <f t="shared" si="21"/>
        <v>9.5792439874646321E-3</v>
      </c>
      <c r="S190">
        <f t="shared" si="22"/>
        <v>7.2915087943565661E-3</v>
      </c>
      <c r="T190">
        <f t="shared" si="23"/>
        <v>7.1073262675501375E-2</v>
      </c>
      <c r="U190">
        <v>4.2</v>
      </c>
      <c r="V190">
        <v>10.199999999999999</v>
      </c>
      <c r="W190" s="10" t="s">
        <v>100</v>
      </c>
    </row>
    <row r="191" spans="1:23">
      <c r="A191" t="s">
        <v>384</v>
      </c>
      <c r="B191" t="s">
        <v>385</v>
      </c>
      <c r="C191">
        <v>0.19</v>
      </c>
      <c r="D191">
        <v>0.01</v>
      </c>
      <c r="E191">
        <v>1.26</v>
      </c>
      <c r="F191">
        <v>0.08</v>
      </c>
      <c r="G191">
        <v>3827</v>
      </c>
      <c r="H191">
        <v>105</v>
      </c>
      <c r="I191">
        <v>0.25</v>
      </c>
      <c r="J191">
        <v>0.08</v>
      </c>
      <c r="K191">
        <v>5.52</v>
      </c>
      <c r="L191">
        <v>0.4</v>
      </c>
      <c r="M191">
        <f t="shared" si="16"/>
        <v>5.1740892235679112</v>
      </c>
      <c r="N191">
        <f t="shared" si="17"/>
        <v>0.14473396758130155</v>
      </c>
      <c r="O191">
        <f t="shared" si="18"/>
        <v>0.47973498330670628</v>
      </c>
      <c r="P191">
        <f t="shared" si="19"/>
        <v>4.1771153264246109E-2</v>
      </c>
      <c r="Q191">
        <f t="shared" si="20"/>
        <v>3.4763404587442488E-2</v>
      </c>
      <c r="R191">
        <f t="shared" si="21"/>
        <v>1.0234346310543067E-2</v>
      </c>
      <c r="S191">
        <f t="shared" si="22"/>
        <v>4.3874377882766515E-3</v>
      </c>
      <c r="T191">
        <f t="shared" si="23"/>
        <v>2.0306242679648943E-2</v>
      </c>
      <c r="U191">
        <v>15.44109589041096</v>
      </c>
      <c r="V191">
        <v>3.9</v>
      </c>
      <c r="W191" s="10" t="s">
        <v>292</v>
      </c>
    </row>
    <row r="192" spans="1:23">
      <c r="A192" t="s">
        <v>386</v>
      </c>
      <c r="B192" t="s">
        <v>387</v>
      </c>
      <c r="C192">
        <v>-0.28000000000000003</v>
      </c>
      <c r="D192">
        <v>0.01</v>
      </c>
      <c r="E192">
        <v>1</v>
      </c>
      <c r="F192">
        <v>7.0000000000000007E-2</v>
      </c>
      <c r="G192">
        <v>1114</v>
      </c>
      <c r="H192">
        <v>15</v>
      </c>
      <c r="I192">
        <v>0.16700000000000001</v>
      </c>
      <c r="J192">
        <v>5.5E-2</v>
      </c>
      <c r="K192">
        <v>18.8</v>
      </c>
      <c r="L192">
        <v>1.3</v>
      </c>
      <c r="M192">
        <f t="shared" si="16"/>
        <v>2.104076621488868</v>
      </c>
      <c r="N192">
        <f t="shared" si="17"/>
        <v>5.2602962576273359E-2</v>
      </c>
      <c r="O192">
        <f t="shared" si="18"/>
        <v>0.94519409007040067</v>
      </c>
      <c r="P192">
        <f t="shared" si="19"/>
        <v>7.9468131660916583E-2</v>
      </c>
      <c r="Q192">
        <f t="shared" si="20"/>
        <v>6.5359165802740468E-2</v>
      </c>
      <c r="R192">
        <f t="shared" si="21"/>
        <v>8.9306753213332958E-3</v>
      </c>
      <c r="S192">
        <f t="shared" si="22"/>
        <v>4.2423433127037752E-3</v>
      </c>
      <c r="T192">
        <f t="shared" si="23"/>
        <v>4.4109057536618701E-2</v>
      </c>
      <c r="U192">
        <v>5.5452054794520551</v>
      </c>
      <c r="V192">
        <v>4.9000000000000004</v>
      </c>
      <c r="W192" s="10" t="s">
        <v>292</v>
      </c>
    </row>
    <row r="193" spans="1:23">
      <c r="A193" t="s">
        <v>388</v>
      </c>
      <c r="B193" t="s">
        <v>389</v>
      </c>
      <c r="C193">
        <v>-0.7</v>
      </c>
      <c r="D193">
        <v>0.04</v>
      </c>
      <c r="E193">
        <v>0.89</v>
      </c>
      <c r="F193">
        <v>0.06</v>
      </c>
      <c r="G193">
        <v>83.915099999999995</v>
      </c>
      <c r="H193">
        <v>3.0000000000000001E-3</v>
      </c>
      <c r="I193">
        <v>0.33539999999999998</v>
      </c>
      <c r="J193">
        <v>4.7999999999999996E-3</v>
      </c>
      <c r="K193">
        <v>612.48</v>
      </c>
      <c r="L193">
        <v>3.52</v>
      </c>
      <c r="M193">
        <f t="shared" si="16"/>
        <v>0.360989721923965</v>
      </c>
      <c r="N193">
        <f t="shared" si="17"/>
        <v>8.1121331450779346E-3</v>
      </c>
      <c r="O193">
        <f t="shared" si="18"/>
        <v>11.497267395167805</v>
      </c>
      <c r="P193">
        <f t="shared" si="19"/>
        <v>0.5213560240899644</v>
      </c>
      <c r="Q193">
        <f t="shared" si="20"/>
        <v>6.6076249397516121E-2</v>
      </c>
      <c r="R193">
        <f t="shared" si="21"/>
        <v>2.0855817544829909E-2</v>
      </c>
      <c r="S193">
        <f t="shared" si="22"/>
        <v>1.3701070957631949E-4</v>
      </c>
      <c r="T193">
        <f t="shared" si="23"/>
        <v>0.51673111888394629</v>
      </c>
      <c r="U193">
        <v>18.904109589041099</v>
      </c>
      <c r="V193">
        <v>27.42</v>
      </c>
      <c r="W193" s="10" t="s">
        <v>33</v>
      </c>
    </row>
    <row r="194" spans="1:23">
      <c r="A194" t="s">
        <v>390</v>
      </c>
      <c r="B194" t="s">
        <v>391</v>
      </c>
      <c r="C194">
        <v>0.03</v>
      </c>
      <c r="D194">
        <v>0.04</v>
      </c>
      <c r="E194">
        <v>0.81</v>
      </c>
      <c r="F194">
        <v>7.0000000000000007E-2</v>
      </c>
      <c r="G194">
        <v>493.7</v>
      </c>
      <c r="H194">
        <v>1.8</v>
      </c>
      <c r="I194">
        <v>0.14399999999999999</v>
      </c>
      <c r="J194">
        <v>3.2000000000000001E-2</v>
      </c>
      <c r="K194">
        <v>31.9</v>
      </c>
      <c r="L194">
        <v>0.9</v>
      </c>
      <c r="M194">
        <f t="shared" ref="M194:M257" si="24">(G194/365)^(2/3)*E194^(1/3)</f>
        <v>1.1400971187719506</v>
      </c>
      <c r="N194">
        <f t="shared" ref="N194:N257" si="25">SQRT((2/3*(G194/365)^(-1/3)*E194^(1/3)*(H194/365))^2+(1/3*(G194/365)^(2/3)*E194^(-2/3)*F194)^2)</f>
        <v>3.2959007736765973E-2</v>
      </c>
      <c r="O194">
        <f t="shared" ref="O194:O257" si="26">0.004919*K194*SQRT(1-I194^2)*G194^(1/3)*E194^(2/3)</f>
        <v>1.0664204267420616</v>
      </c>
      <c r="P194">
        <f t="shared" ref="P194:P257" si="27">SQRT(Q194^2+R194^2+S194^2+T194^2)</f>
        <v>6.8607222836539292E-2</v>
      </c>
      <c r="Q194">
        <f t="shared" ref="Q194:Q257" si="28">0.004919*SQRT(1-I194^2)*G194^(1/3)*E194^(2/3)*L194</f>
        <v>3.0087096679243121E-2</v>
      </c>
      <c r="R194">
        <f t="shared" ref="R194:R257" si="29">0.004919*K194*I194/SQRT(1-I194^2)*G194^(1/3)*E194^(2/3)*J194</f>
        <v>5.0181210852511867E-3</v>
      </c>
      <c r="S194">
        <f t="shared" ref="S194:S257" si="30">0.004919*K194*SQRT(1-I194^2)*1/3*G194^(-2/3)*E194^(2/3)*H194</f>
        <v>1.2960345473875575E-3</v>
      </c>
      <c r="T194">
        <f t="shared" ref="T194:T257" si="31">0.004919*K194*SQRT(1-I194^2)*G194^(1/3)*2/3*E194^(-1/3)*F194</f>
        <v>6.1439859976908894E-2</v>
      </c>
      <c r="U194">
        <v>8.7890410958904113</v>
      </c>
      <c r="V194">
        <v>6.3</v>
      </c>
      <c r="W194" s="10" t="s">
        <v>100</v>
      </c>
    </row>
    <row r="195" spans="1:23">
      <c r="A195" t="s">
        <v>392</v>
      </c>
      <c r="B195" t="s">
        <v>393</v>
      </c>
      <c r="C195">
        <v>0.36</v>
      </c>
      <c r="D195">
        <v>0.02</v>
      </c>
      <c r="E195">
        <v>1.24</v>
      </c>
      <c r="F195">
        <v>0.08</v>
      </c>
      <c r="G195">
        <v>1405</v>
      </c>
      <c r="H195">
        <v>45</v>
      </c>
      <c r="I195">
        <v>0.3</v>
      </c>
      <c r="J195">
        <v>0.1</v>
      </c>
      <c r="K195">
        <v>80</v>
      </c>
      <c r="L195">
        <v>3</v>
      </c>
      <c r="M195">
        <f t="shared" si="24"/>
        <v>2.6387375763073746</v>
      </c>
      <c r="N195">
        <f t="shared" si="25"/>
        <v>7.9967354289634973E-2</v>
      </c>
      <c r="O195">
        <f t="shared" si="26"/>
        <v>4.8528187455180651</v>
      </c>
      <c r="P195">
        <f t="shared" si="27"/>
        <v>0.32397718987268503</v>
      </c>
      <c r="Q195">
        <f t="shared" si="28"/>
        <v>0.18198070295692745</v>
      </c>
      <c r="R195">
        <f t="shared" si="29"/>
        <v>0.15998303556652962</v>
      </c>
      <c r="S195">
        <f t="shared" si="30"/>
        <v>5.1809452799125265E-2</v>
      </c>
      <c r="T195">
        <f t="shared" si="31"/>
        <v>0.20872338690400288</v>
      </c>
      <c r="U195">
        <v>3.484931506849315</v>
      </c>
      <c r="V195">
        <v>10.8</v>
      </c>
      <c r="W195" s="10" t="s">
        <v>115</v>
      </c>
    </row>
    <row r="196" spans="1:23">
      <c r="A196" t="s">
        <v>394</v>
      </c>
      <c r="B196" t="s">
        <v>393</v>
      </c>
      <c r="C196">
        <v>0.36</v>
      </c>
      <c r="D196">
        <v>0.02</v>
      </c>
      <c r="E196">
        <v>1.24</v>
      </c>
      <c r="F196">
        <v>0.08</v>
      </c>
      <c r="G196">
        <v>223.6</v>
      </c>
      <c r="H196">
        <v>0.6</v>
      </c>
      <c r="I196">
        <v>0.24</v>
      </c>
      <c r="J196">
        <v>0.05</v>
      </c>
      <c r="K196">
        <v>12.5</v>
      </c>
      <c r="L196">
        <v>0.7</v>
      </c>
      <c r="M196">
        <f t="shared" si="24"/>
        <v>0.7749253204392097</v>
      </c>
      <c r="N196">
        <f t="shared" si="25"/>
        <v>1.6722619204871236E-2</v>
      </c>
      <c r="O196">
        <f t="shared" si="26"/>
        <v>0.4181603630380259</v>
      </c>
      <c r="P196">
        <f t="shared" si="27"/>
        <v>3.0005346068697477E-2</v>
      </c>
      <c r="Q196">
        <f t="shared" si="28"/>
        <v>2.3416980330129445E-2</v>
      </c>
      <c r="R196">
        <f t="shared" si="29"/>
        <v>5.3246226193297023E-3</v>
      </c>
      <c r="S196">
        <f t="shared" si="30"/>
        <v>3.7402536944367259E-4</v>
      </c>
      <c r="T196">
        <f t="shared" si="31"/>
        <v>1.7985391958624777E-2</v>
      </c>
      <c r="U196">
        <v>9.7917808219178077</v>
      </c>
      <c r="V196">
        <v>4.8</v>
      </c>
      <c r="W196" s="10" t="s">
        <v>115</v>
      </c>
    </row>
    <row r="197" spans="1:23">
      <c r="A197" t="s">
        <v>395</v>
      </c>
      <c r="B197" t="s">
        <v>396</v>
      </c>
      <c r="C197">
        <v>0.08</v>
      </c>
      <c r="D197">
        <v>0.04</v>
      </c>
      <c r="E197">
        <v>1.33</v>
      </c>
      <c r="F197">
        <v>0.11</v>
      </c>
      <c r="G197">
        <v>670</v>
      </c>
      <c r="H197">
        <v>11</v>
      </c>
      <c r="I197">
        <v>0.105</v>
      </c>
      <c r="J197">
        <v>0.105</v>
      </c>
      <c r="K197">
        <v>36.6</v>
      </c>
      <c r="L197">
        <v>3.1</v>
      </c>
      <c r="M197">
        <f t="shared" si="24"/>
        <v>1.6486881096644836</v>
      </c>
      <c r="N197">
        <f t="shared" si="25"/>
        <v>4.8903671512132471E-2</v>
      </c>
      <c r="O197">
        <f t="shared" si="26"/>
        <v>1.8947122347443004</v>
      </c>
      <c r="P197">
        <f t="shared" si="27"/>
        <v>0.19292976428978995</v>
      </c>
      <c r="Q197">
        <f t="shared" si="28"/>
        <v>0.1604810909209653</v>
      </c>
      <c r="R197">
        <f t="shared" si="29"/>
        <v>2.1122073245588523E-2</v>
      </c>
      <c r="S197">
        <f t="shared" si="30"/>
        <v>1.0369071931436475E-2</v>
      </c>
      <c r="T197">
        <f t="shared" si="31"/>
        <v>0.10447034878289374</v>
      </c>
      <c r="U197">
        <v>4.0739726027397261</v>
      </c>
      <c r="V197">
        <v>6.9</v>
      </c>
      <c r="W197" s="10" t="s">
        <v>25</v>
      </c>
    </row>
    <row r="198" spans="1:23">
      <c r="A198" t="s">
        <v>397</v>
      </c>
      <c r="B198" t="s">
        <v>398</v>
      </c>
      <c r="C198">
        <v>0.22</v>
      </c>
      <c r="D198">
        <v>0.02</v>
      </c>
      <c r="E198">
        <v>1.04</v>
      </c>
      <c r="F198">
        <v>7.0000000000000007E-2</v>
      </c>
      <c r="G198">
        <v>2597</v>
      </c>
      <c r="H198">
        <v>41</v>
      </c>
      <c r="I198">
        <v>0.14399999999999999</v>
      </c>
      <c r="J198">
        <v>3.5000000000000003E-2</v>
      </c>
      <c r="K198">
        <v>26.6</v>
      </c>
      <c r="L198">
        <v>0.93</v>
      </c>
      <c r="M198">
        <f t="shared" si="24"/>
        <v>3.7479791813986139</v>
      </c>
      <c r="N198">
        <f t="shared" si="25"/>
        <v>9.2882182005703792E-2</v>
      </c>
      <c r="O198">
        <f t="shared" si="26"/>
        <v>1.8269271497139932</v>
      </c>
      <c r="P198">
        <f t="shared" si="27"/>
        <v>0.10479032262685739</v>
      </c>
      <c r="Q198">
        <f t="shared" si="28"/>
        <v>6.3873768768196004E-2</v>
      </c>
      <c r="R198">
        <f t="shared" si="29"/>
        <v>9.4026869511781557E-3</v>
      </c>
      <c r="S198">
        <f t="shared" si="30"/>
        <v>9.6141718827202835E-3</v>
      </c>
      <c r="T198">
        <f t="shared" si="31"/>
        <v>8.1977500307679196E-2</v>
      </c>
      <c r="U198">
        <v>8</v>
      </c>
      <c r="V198">
        <v>4.4000000000000004</v>
      </c>
      <c r="W198" s="10" t="s">
        <v>292</v>
      </c>
    </row>
    <row r="199" spans="1:23">
      <c r="A199" t="s">
        <v>399</v>
      </c>
      <c r="B199" t="s">
        <v>400</v>
      </c>
      <c r="C199">
        <v>-0.74</v>
      </c>
      <c r="D199">
        <v>0.02</v>
      </c>
      <c r="E199">
        <v>3.34</v>
      </c>
      <c r="F199">
        <v>0.23</v>
      </c>
      <c r="G199">
        <v>433.7</v>
      </c>
      <c r="H199">
        <v>3.2</v>
      </c>
      <c r="I199">
        <v>0.19</v>
      </c>
      <c r="J199">
        <v>0.1</v>
      </c>
      <c r="K199">
        <v>191.3</v>
      </c>
      <c r="L199">
        <v>10.199999999999999</v>
      </c>
      <c r="M199">
        <f t="shared" si="24"/>
        <v>1.6769232806724557</v>
      </c>
      <c r="N199">
        <f t="shared" si="25"/>
        <v>3.9366146491649608E-2</v>
      </c>
      <c r="O199">
        <f t="shared" si="26"/>
        <v>15.62554718403215</v>
      </c>
      <c r="P199">
        <f t="shared" si="27"/>
        <v>1.1423883076532655</v>
      </c>
      <c r="Q199">
        <f t="shared" si="28"/>
        <v>0.83314470087364301</v>
      </c>
      <c r="R199">
        <f t="shared" si="29"/>
        <v>0.3080043536638768</v>
      </c>
      <c r="S199">
        <f t="shared" si="30"/>
        <v>3.8430367372917495E-2</v>
      </c>
      <c r="T199">
        <f t="shared" si="31"/>
        <v>0.71734048948650597</v>
      </c>
      <c r="U199">
        <v>4.7041095890410958</v>
      </c>
      <c r="V199">
        <v>27.7</v>
      </c>
      <c r="W199" s="10" t="s">
        <v>77</v>
      </c>
    </row>
    <row r="200" spans="1:23" s="8" customFormat="1">
      <c r="A200" s="8" t="s">
        <v>401</v>
      </c>
      <c r="B200" s="8" t="s">
        <v>402</v>
      </c>
      <c r="C200" s="8">
        <v>0.03</v>
      </c>
      <c r="D200" s="8">
        <v>0.01</v>
      </c>
      <c r="E200" s="8">
        <v>1.05</v>
      </c>
      <c r="F200" s="8">
        <v>7.0000000000000007E-2</v>
      </c>
      <c r="G200" s="8">
        <v>25.827000000000002</v>
      </c>
      <c r="H200" s="8">
        <v>1.9E-2</v>
      </c>
      <c r="I200" s="8">
        <v>0.42</v>
      </c>
      <c r="J200" s="8">
        <v>0.17</v>
      </c>
      <c r="L200" s="8">
        <v>2.2000000000000002</v>
      </c>
      <c r="M200" s="8">
        <f t="shared" si="24"/>
        <v>0.17388034708087791</v>
      </c>
      <c r="N200" s="8">
        <f t="shared" si="25"/>
        <v>3.8649486420096225E-3</v>
      </c>
      <c r="O200" s="8">
        <f t="shared" si="26"/>
        <v>0</v>
      </c>
      <c r="P200" s="8">
        <f t="shared" si="27"/>
        <v>2.9989912081341934E-2</v>
      </c>
      <c r="Q200" s="8">
        <f t="shared" si="28"/>
        <v>2.9989912081341934E-2</v>
      </c>
      <c r="R200" s="8">
        <f t="shared" si="29"/>
        <v>0</v>
      </c>
      <c r="S200" s="8">
        <f t="shared" si="30"/>
        <v>0</v>
      </c>
      <c r="T200" s="8">
        <f t="shared" si="31"/>
        <v>0</v>
      </c>
      <c r="U200" s="8">
        <v>6.6136986301369856</v>
      </c>
      <c r="V200" s="8">
        <v>5.5</v>
      </c>
      <c r="W200" s="9" t="s">
        <v>292</v>
      </c>
    </row>
    <row r="201" spans="1:23" s="8" customFormat="1">
      <c r="A201" s="8" t="s">
        <v>403</v>
      </c>
      <c r="B201" s="8" t="s">
        <v>402</v>
      </c>
      <c r="C201" s="8">
        <v>0.03</v>
      </c>
      <c r="D201" s="8">
        <v>0.01</v>
      </c>
      <c r="E201" s="8">
        <v>1.05</v>
      </c>
      <c r="F201" s="8">
        <v>7.0000000000000007E-2</v>
      </c>
      <c r="G201" s="8">
        <v>318</v>
      </c>
      <c r="H201" s="8">
        <v>2</v>
      </c>
      <c r="I201" s="8">
        <v>0</v>
      </c>
      <c r="J201" s="8">
        <v>0</v>
      </c>
      <c r="L201" s="8">
        <v>0.01</v>
      </c>
      <c r="M201" s="8">
        <f t="shared" si="24"/>
        <v>0.92715555215891454</v>
      </c>
      <c r="N201" s="8">
        <f t="shared" si="25"/>
        <v>2.0966989640888493E-2</v>
      </c>
      <c r="O201" s="8">
        <f t="shared" si="26"/>
        <v>0</v>
      </c>
      <c r="P201" s="8">
        <f t="shared" si="27"/>
        <v>3.4685295217394741E-4</v>
      </c>
      <c r="Q201" s="8">
        <f t="shared" si="28"/>
        <v>3.4685295217394741E-4</v>
      </c>
      <c r="R201" s="8">
        <f t="shared" si="29"/>
        <v>0</v>
      </c>
      <c r="S201" s="8">
        <f t="shared" si="30"/>
        <v>0</v>
      </c>
      <c r="T201" s="8">
        <f t="shared" si="31"/>
        <v>0</v>
      </c>
      <c r="W201" s="9" t="s">
        <v>292</v>
      </c>
    </row>
    <row r="202" spans="1:23">
      <c r="A202" t="s">
        <v>404</v>
      </c>
      <c r="B202" t="s">
        <v>405</v>
      </c>
      <c r="C202">
        <v>0.3</v>
      </c>
      <c r="D202">
        <v>0.03</v>
      </c>
      <c r="E202">
        <v>1.29</v>
      </c>
      <c r="F202">
        <v>0.09</v>
      </c>
      <c r="G202">
        <v>6.1334999999999997</v>
      </c>
      <c r="H202">
        <v>5.9999999999999995E-4</v>
      </c>
      <c r="I202">
        <v>0.309</v>
      </c>
      <c r="J202">
        <v>1.4E-2</v>
      </c>
      <c r="K202">
        <v>217</v>
      </c>
      <c r="L202">
        <v>3</v>
      </c>
      <c r="M202">
        <f t="shared" si="24"/>
        <v>7.141787220700567E-2</v>
      </c>
      <c r="N202">
        <f t="shared" si="25"/>
        <v>1.6608872795200204E-3</v>
      </c>
      <c r="O202">
        <f t="shared" si="26"/>
        <v>2.2021217857269995</v>
      </c>
      <c r="P202">
        <f t="shared" si="27"/>
        <v>0.10737085606614559</v>
      </c>
      <c r="Q202">
        <f t="shared" si="28"/>
        <v>3.0444079987009206E-2</v>
      </c>
      <c r="R202">
        <f t="shared" si="29"/>
        <v>1.0531983125898956E-2</v>
      </c>
      <c r="S202">
        <f t="shared" si="30"/>
        <v>7.1806367839797816E-5</v>
      </c>
      <c r="T202">
        <f t="shared" si="31"/>
        <v>0.10242426910358138</v>
      </c>
      <c r="U202">
        <v>1.101369863013699</v>
      </c>
      <c r="V202">
        <v>18.100000000000001</v>
      </c>
      <c r="W202" s="10" t="s">
        <v>28</v>
      </c>
    </row>
    <row r="203" spans="1:23">
      <c r="A203" t="s">
        <v>406</v>
      </c>
      <c r="B203" t="s">
        <v>407</v>
      </c>
      <c r="C203">
        <v>0.04</v>
      </c>
      <c r="D203">
        <v>0.18</v>
      </c>
      <c r="E203">
        <v>3</v>
      </c>
      <c r="F203">
        <v>0.51</v>
      </c>
      <c r="G203">
        <v>410.2</v>
      </c>
      <c r="H203">
        <v>0.6</v>
      </c>
      <c r="I203">
        <v>8.2000000000000003E-2</v>
      </c>
      <c r="J203">
        <v>7.0000000000000001E-3</v>
      </c>
      <c r="K203">
        <v>413.5</v>
      </c>
      <c r="L203">
        <v>0.2</v>
      </c>
      <c r="M203">
        <f t="shared" si="24"/>
        <v>1.5589862302207327</v>
      </c>
      <c r="N203">
        <f t="shared" si="25"/>
        <v>8.835563224460892E-2</v>
      </c>
      <c r="O203">
        <f t="shared" si="26"/>
        <v>31.330454560457039</v>
      </c>
      <c r="P203">
        <f t="shared" si="27"/>
        <v>3.5508962027607089</v>
      </c>
      <c r="Q203">
        <f t="shared" si="28"/>
        <v>1.515378696999131E-2</v>
      </c>
      <c r="R203">
        <f t="shared" si="29"/>
        <v>1.810542177370876E-2</v>
      </c>
      <c r="S203">
        <f t="shared" si="30"/>
        <v>1.5275697006561216E-2</v>
      </c>
      <c r="T203">
        <f t="shared" si="31"/>
        <v>3.5507848501851318</v>
      </c>
      <c r="U203">
        <v>2.2999999999999998</v>
      </c>
      <c r="V203">
        <v>13.7</v>
      </c>
      <c r="W203" s="10" t="s">
        <v>408</v>
      </c>
    </row>
    <row r="204" spans="1:23">
      <c r="A204" t="s">
        <v>409</v>
      </c>
      <c r="B204" t="s">
        <v>410</v>
      </c>
      <c r="C204">
        <v>0.14000000000000001</v>
      </c>
      <c r="D204">
        <v>0.05</v>
      </c>
      <c r="E204">
        <v>1.08</v>
      </c>
      <c r="F204">
        <v>0.02</v>
      </c>
      <c r="G204">
        <v>1944.5898</v>
      </c>
      <c r="H204">
        <v>25.732199999999999</v>
      </c>
      <c r="I204">
        <v>4.1000000000000002E-2</v>
      </c>
      <c r="J204">
        <v>4.3999999999999997E-2</v>
      </c>
      <c r="K204">
        <v>9.4110099999999992</v>
      </c>
      <c r="L204">
        <v>0.392376</v>
      </c>
      <c r="M204">
        <f t="shared" si="24"/>
        <v>3.1296661390889096</v>
      </c>
      <c r="N204">
        <f t="shared" si="25"/>
        <v>3.3697111602692426E-2</v>
      </c>
      <c r="O204">
        <f t="shared" si="26"/>
        <v>0.60772378018021678</v>
      </c>
      <c r="P204">
        <f t="shared" si="27"/>
        <v>2.658378572736466E-2</v>
      </c>
      <c r="Q204">
        <f t="shared" si="28"/>
        <v>2.5338005800864389E-2</v>
      </c>
      <c r="R204">
        <f t="shared" si="29"/>
        <v>1.0981797395873574E-3</v>
      </c>
      <c r="S204">
        <f t="shared" si="30"/>
        <v>2.6806115881703144E-3</v>
      </c>
      <c r="T204">
        <f t="shared" si="31"/>
        <v>7.5027627182742808E-3</v>
      </c>
      <c r="U204">
        <v>12</v>
      </c>
      <c r="V204">
        <v>3.0674899999999998</v>
      </c>
      <c r="W204" s="10" t="s">
        <v>306</v>
      </c>
    </row>
    <row r="205" spans="1:23">
      <c r="A205" t="s">
        <v>411</v>
      </c>
      <c r="B205" t="s">
        <v>410</v>
      </c>
      <c r="C205">
        <v>0.14000000000000001</v>
      </c>
      <c r="D205">
        <v>0.05</v>
      </c>
      <c r="E205">
        <v>1.08</v>
      </c>
      <c r="F205">
        <v>0.02</v>
      </c>
      <c r="G205">
        <v>37.910254000000002</v>
      </c>
      <c r="H205">
        <v>4.0619099999999998E-2</v>
      </c>
      <c r="I205">
        <v>0.30173299999999997</v>
      </c>
      <c r="J205">
        <v>0.169797</v>
      </c>
      <c r="K205">
        <v>4.6457800000000002</v>
      </c>
      <c r="L205">
        <v>0.59123999999999999</v>
      </c>
      <c r="M205">
        <f t="shared" si="24"/>
        <v>0.22669945271262679</v>
      </c>
      <c r="N205">
        <f t="shared" si="25"/>
        <v>1.4087173314064503E-3</v>
      </c>
      <c r="O205">
        <f t="shared" si="26"/>
        <v>7.7044548408023009E-2</v>
      </c>
      <c r="P205">
        <f t="shared" si="27"/>
        <v>1.0765759424944281E-2</v>
      </c>
      <c r="Q205">
        <f t="shared" si="28"/>
        <v>9.8049883551867539E-3</v>
      </c>
      <c r="R205">
        <f t="shared" si="29"/>
        <v>4.3426147681160194E-3</v>
      </c>
      <c r="S205">
        <f t="shared" si="30"/>
        <v>2.7516567736003814E-5</v>
      </c>
      <c r="T205">
        <f t="shared" si="31"/>
        <v>9.5116726429658022E-4</v>
      </c>
      <c r="U205">
        <v>12</v>
      </c>
      <c r="V205">
        <v>3.0674899999999998</v>
      </c>
      <c r="W205" s="10" t="s">
        <v>306</v>
      </c>
    </row>
    <row r="206" spans="1:23">
      <c r="A206" t="s">
        <v>412</v>
      </c>
      <c r="B206" t="s">
        <v>413</v>
      </c>
      <c r="C206">
        <v>-0.16</v>
      </c>
      <c r="D206">
        <v>0.04</v>
      </c>
      <c r="E206">
        <v>2.31</v>
      </c>
      <c r="F206">
        <v>0.13</v>
      </c>
      <c r="G206">
        <v>711</v>
      </c>
      <c r="H206">
        <v>8</v>
      </c>
      <c r="I206">
        <v>0.4</v>
      </c>
      <c r="J206">
        <v>7.0000000000000007E-2</v>
      </c>
      <c r="K206">
        <v>105</v>
      </c>
      <c r="L206">
        <v>8</v>
      </c>
      <c r="M206">
        <f t="shared" si="24"/>
        <v>2.061840902349271</v>
      </c>
      <c r="N206">
        <f t="shared" si="25"/>
        <v>4.1655737010006751E-2</v>
      </c>
      <c r="O206">
        <f t="shared" si="26"/>
        <v>7.383069412556055</v>
      </c>
      <c r="P206">
        <f t="shared" si="27"/>
        <v>0.67415832503996398</v>
      </c>
      <c r="Q206">
        <f t="shared" si="28"/>
        <v>0.56251957428998522</v>
      </c>
      <c r="R206">
        <f t="shared" si="29"/>
        <v>0.24610231375186856</v>
      </c>
      <c r="S206">
        <f t="shared" si="30"/>
        <v>2.7690836990364964E-2</v>
      </c>
      <c r="T206">
        <f t="shared" si="31"/>
        <v>0.2769982752185533</v>
      </c>
      <c r="U206">
        <v>5.2054794520547949</v>
      </c>
      <c r="V206">
        <v>29.1</v>
      </c>
      <c r="W206" s="10" t="s">
        <v>25</v>
      </c>
    </row>
    <row r="207" spans="1:23">
      <c r="A207" t="s">
        <v>414</v>
      </c>
      <c r="B207" t="s">
        <v>415</v>
      </c>
      <c r="C207">
        <v>0.12</v>
      </c>
      <c r="D207">
        <v>0.03</v>
      </c>
      <c r="E207">
        <v>1.94</v>
      </c>
      <c r="F207">
        <v>0.25</v>
      </c>
      <c r="G207">
        <v>2082</v>
      </c>
      <c r="H207">
        <v>29</v>
      </c>
      <c r="I207">
        <v>0.66</v>
      </c>
      <c r="J207">
        <v>0.12</v>
      </c>
      <c r="K207">
        <v>53</v>
      </c>
      <c r="L207">
        <v>22</v>
      </c>
      <c r="M207">
        <f t="shared" si="24"/>
        <v>3.981613960275169</v>
      </c>
      <c r="N207">
        <f t="shared" si="25"/>
        <v>0.17498225369705911</v>
      </c>
      <c r="O207">
        <f t="shared" si="26"/>
        <v>3.8902208429672789</v>
      </c>
      <c r="P207">
        <f t="shared" si="27"/>
        <v>1.7371345356787298</v>
      </c>
      <c r="Q207">
        <f t="shared" si="28"/>
        <v>1.6148086517977387</v>
      </c>
      <c r="R207">
        <f t="shared" si="29"/>
        <v>0.54589916860915733</v>
      </c>
      <c r="S207">
        <f t="shared" si="30"/>
        <v>1.8062184509454248E-2</v>
      </c>
      <c r="T207">
        <f t="shared" si="31"/>
        <v>0.33421141262605497</v>
      </c>
      <c r="U207">
        <v>9.5</v>
      </c>
      <c r="V207">
        <v>5.8</v>
      </c>
      <c r="W207" s="10" t="s">
        <v>137</v>
      </c>
    </row>
    <row r="208" spans="1:23">
      <c r="A208" t="s">
        <v>416</v>
      </c>
      <c r="B208" t="s">
        <v>417</v>
      </c>
      <c r="C208">
        <v>0.14000000000000001</v>
      </c>
      <c r="D208">
        <v>0.01</v>
      </c>
      <c r="E208">
        <v>1.07</v>
      </c>
      <c r="F208">
        <v>7.0000000000000007E-2</v>
      </c>
      <c r="G208">
        <v>63.330002</v>
      </c>
      <c r="H208">
        <v>0.03</v>
      </c>
      <c r="I208">
        <v>0.03</v>
      </c>
      <c r="J208">
        <v>0.01</v>
      </c>
      <c r="K208">
        <v>55.8</v>
      </c>
      <c r="L208">
        <v>0.9</v>
      </c>
      <c r="M208">
        <f t="shared" si="24"/>
        <v>0.31817961408415146</v>
      </c>
      <c r="N208">
        <f t="shared" si="25"/>
        <v>6.9392238151960214E-3</v>
      </c>
      <c r="O208">
        <f t="shared" si="26"/>
        <v>1.1440399403966226</v>
      </c>
      <c r="P208">
        <f t="shared" si="27"/>
        <v>5.3199902066495934E-2</v>
      </c>
      <c r="Q208">
        <f t="shared" si="28"/>
        <v>1.8452257103171332E-2</v>
      </c>
      <c r="R208">
        <f t="shared" si="29"/>
        <v>3.4352115115502633E-4</v>
      </c>
      <c r="S208">
        <f t="shared" si="30"/>
        <v>1.8064738737835867E-4</v>
      </c>
      <c r="T208">
        <f t="shared" si="31"/>
        <v>4.9895822945647102E-2</v>
      </c>
      <c r="U208">
        <v>4.0986301369863014</v>
      </c>
      <c r="V208">
        <v>11.6</v>
      </c>
      <c r="W208" s="10" t="s">
        <v>292</v>
      </c>
    </row>
    <row r="209" spans="1:23" s="8" customFormat="1">
      <c r="A209" s="8" t="s">
        <v>418</v>
      </c>
      <c r="B209" s="8" t="s">
        <v>419</v>
      </c>
      <c r="C209" s="8">
        <v>0.31</v>
      </c>
      <c r="D209" s="8">
        <v>0.04</v>
      </c>
      <c r="E209" s="8">
        <v>1.19</v>
      </c>
      <c r="F209" s="8">
        <v>0.13</v>
      </c>
      <c r="G209" s="8">
        <v>2777</v>
      </c>
      <c r="H209" s="8">
        <v>92.5</v>
      </c>
      <c r="I209" s="8">
        <v>0.71</v>
      </c>
      <c r="J209" s="8">
        <v>0.01</v>
      </c>
      <c r="K209" s="8">
        <v>445</v>
      </c>
      <c r="L209" s="8">
        <v>11</v>
      </c>
      <c r="M209" s="8">
        <f t="shared" si="24"/>
        <v>4.0992492951046886</v>
      </c>
      <c r="N209" s="8">
        <f t="shared" si="25"/>
        <v>0.17483847095554056</v>
      </c>
      <c r="O209" s="8">
        <f t="shared" si="26"/>
        <v>24.33084293498375</v>
      </c>
      <c r="P209" s="8">
        <f t="shared" si="27"/>
        <v>1.9225035867263114</v>
      </c>
      <c r="Q209" s="8">
        <f t="shared" si="28"/>
        <v>0.60143656693218261</v>
      </c>
      <c r="R209" s="8">
        <f t="shared" si="29"/>
        <v>0.34835447638311073</v>
      </c>
      <c r="S209" s="8">
        <f t="shared" si="30"/>
        <v>0.27014799801776479</v>
      </c>
      <c r="T209" s="8">
        <f t="shared" si="31"/>
        <v>1.7719941633321497</v>
      </c>
      <c r="U209" s="8">
        <f>2962/365</f>
        <v>8.1150684931506856</v>
      </c>
      <c r="W209" s="9" t="s">
        <v>129</v>
      </c>
    </row>
    <row r="210" spans="1:23">
      <c r="A210" t="s">
        <v>420</v>
      </c>
      <c r="B210" t="s">
        <v>421</v>
      </c>
      <c r="C210">
        <v>0.05</v>
      </c>
      <c r="D210">
        <v>0.02</v>
      </c>
      <c r="E210">
        <v>1.06</v>
      </c>
      <c r="F210">
        <v>7.0000000000000007E-2</v>
      </c>
      <c r="G210">
        <v>58.83</v>
      </c>
      <c r="H210">
        <v>0.08</v>
      </c>
      <c r="I210">
        <v>7.0000000000000007E-2</v>
      </c>
      <c r="J210">
        <v>0.03</v>
      </c>
      <c r="K210">
        <v>155</v>
      </c>
      <c r="L210">
        <v>5</v>
      </c>
      <c r="M210">
        <f t="shared" si="24"/>
        <v>0.30197612719265232</v>
      </c>
      <c r="N210">
        <f t="shared" si="25"/>
        <v>6.6529081557087444E-3</v>
      </c>
      <c r="O210">
        <f t="shared" si="26"/>
        <v>3.0752380778256909</v>
      </c>
      <c r="P210">
        <f t="shared" si="27"/>
        <v>0.16797265106788051</v>
      </c>
      <c r="Q210">
        <f t="shared" si="28"/>
        <v>9.9201228316957782E-2</v>
      </c>
      <c r="R210">
        <f t="shared" si="29"/>
        <v>6.489799983352377E-3</v>
      </c>
      <c r="S210">
        <f t="shared" si="30"/>
        <v>1.3939545936090161E-3</v>
      </c>
      <c r="T210">
        <f t="shared" si="31"/>
        <v>0.13538783990427572</v>
      </c>
      <c r="U210">
        <f>865/365</f>
        <v>2.3698630136986303</v>
      </c>
      <c r="V210">
        <v>25.2</v>
      </c>
      <c r="W210" s="10" t="s">
        <v>422</v>
      </c>
    </row>
    <row r="211" spans="1:23">
      <c r="A211" t="s">
        <v>423</v>
      </c>
      <c r="B211" t="s">
        <v>424</v>
      </c>
      <c r="C211">
        <v>0.1</v>
      </c>
      <c r="D211">
        <v>0.14000000000000001</v>
      </c>
      <c r="E211">
        <v>0.8</v>
      </c>
      <c r="F211">
        <v>0.25</v>
      </c>
      <c r="G211">
        <v>9.6737000000000002</v>
      </c>
      <c r="H211">
        <v>3.8999999999999998E-3</v>
      </c>
      <c r="I211">
        <v>0</v>
      </c>
      <c r="J211">
        <v>0</v>
      </c>
      <c r="K211">
        <v>4.79</v>
      </c>
      <c r="L211">
        <v>0.47</v>
      </c>
      <c r="M211">
        <f t="shared" si="24"/>
        <v>8.2520749279047609E-2</v>
      </c>
      <c r="N211">
        <f t="shared" si="25"/>
        <v>8.5959399963493159E-3</v>
      </c>
      <c r="O211">
        <f t="shared" si="26"/>
        <v>4.3264982490171904E-2</v>
      </c>
      <c r="P211">
        <f t="shared" si="27"/>
        <v>9.963216564921688E-3</v>
      </c>
      <c r="Q211">
        <f t="shared" si="28"/>
        <v>4.2452070501838822E-3</v>
      </c>
      <c r="R211">
        <f t="shared" si="29"/>
        <v>0</v>
      </c>
      <c r="S211">
        <f t="shared" si="30"/>
        <v>5.814163891502059E-6</v>
      </c>
      <c r="T211">
        <f t="shared" si="31"/>
        <v>9.0135380187858112E-3</v>
      </c>
      <c r="U211">
        <v>5.68</v>
      </c>
      <c r="V211">
        <v>3.22</v>
      </c>
      <c r="W211" s="10" t="s">
        <v>100</v>
      </c>
    </row>
    <row r="212" spans="1:23">
      <c r="A212" t="s">
        <v>425</v>
      </c>
      <c r="B212" t="s">
        <v>426</v>
      </c>
      <c r="C212">
        <v>0.24</v>
      </c>
      <c r="D212">
        <v>0.01</v>
      </c>
      <c r="E212">
        <v>1.0900000000000001</v>
      </c>
      <c r="F212">
        <v>7.0000000000000007E-2</v>
      </c>
      <c r="G212">
        <v>559.40486999999996</v>
      </c>
      <c r="H212">
        <v>1.2902</v>
      </c>
      <c r="I212">
        <v>0.45899000000000001</v>
      </c>
      <c r="J212">
        <v>1.252E-2</v>
      </c>
      <c r="K212">
        <v>79.793000000000006</v>
      </c>
      <c r="L212">
        <v>2.242</v>
      </c>
      <c r="M212">
        <f t="shared" si="24"/>
        <v>1.3680367105205069</v>
      </c>
      <c r="N212">
        <f t="shared" si="25"/>
        <v>2.9360635739540061E-2</v>
      </c>
      <c r="O212">
        <f t="shared" si="26"/>
        <v>3.0431976958101825</v>
      </c>
      <c r="P212">
        <f t="shared" si="27"/>
        <v>0.15742679234591983</v>
      </c>
      <c r="Q212">
        <f t="shared" si="28"/>
        <v>8.5506864436810617E-2</v>
      </c>
      <c r="R212">
        <f t="shared" si="29"/>
        <v>2.2155426312566829E-2</v>
      </c>
      <c r="S212">
        <f t="shared" si="30"/>
        <v>2.3395897305019298E-3</v>
      </c>
      <c r="T212">
        <f t="shared" si="31"/>
        <v>0.13028980960655215</v>
      </c>
      <c r="U212">
        <v>2.9068493150684929</v>
      </c>
      <c r="V212">
        <v>3.7</v>
      </c>
      <c r="W212" s="10" t="s">
        <v>109</v>
      </c>
    </row>
    <row r="213" spans="1:23">
      <c r="A213" t="s">
        <v>427</v>
      </c>
      <c r="B213" t="s">
        <v>426</v>
      </c>
      <c r="C213">
        <v>0.24</v>
      </c>
      <c r="D213">
        <v>0.01</v>
      </c>
      <c r="E213">
        <v>1.0900000000000001</v>
      </c>
      <c r="F213">
        <v>7.0000000000000007E-2</v>
      </c>
      <c r="G213">
        <v>4.1547400000000003</v>
      </c>
      <c r="H213">
        <v>5.1999999999999995E-4</v>
      </c>
      <c r="I213">
        <v>0.27499000000000001</v>
      </c>
      <c r="J213">
        <v>0.12205000000000001</v>
      </c>
      <c r="K213">
        <v>7.165</v>
      </c>
      <c r="L213">
        <v>1.22</v>
      </c>
      <c r="M213">
        <f t="shared" si="24"/>
        <v>5.2076624190059179E-2</v>
      </c>
      <c r="N213">
        <f t="shared" si="25"/>
        <v>1.1147985885983931E-3</v>
      </c>
      <c r="O213">
        <f t="shared" si="26"/>
        <v>5.7696661898523849E-2</v>
      </c>
      <c r="P213">
        <f t="shared" si="27"/>
        <v>1.034426995710871E-2</v>
      </c>
      <c r="Q213">
        <f t="shared" si="28"/>
        <v>9.8241350336635176E-3</v>
      </c>
      <c r="R213">
        <f t="shared" si="29"/>
        <v>2.0948580343594643E-3</v>
      </c>
      <c r="S213">
        <f t="shared" si="30"/>
        <v>2.4070711353965514E-6</v>
      </c>
      <c r="T213">
        <f t="shared" si="31"/>
        <v>2.4701934757777795E-3</v>
      </c>
      <c r="U213">
        <v>2.9068493150684929</v>
      </c>
      <c r="V213">
        <v>3.7</v>
      </c>
      <c r="W213" s="10" t="s">
        <v>109</v>
      </c>
    </row>
    <row r="214" spans="1:23">
      <c r="A214" t="s">
        <v>428</v>
      </c>
      <c r="B214" t="s">
        <v>426</v>
      </c>
      <c r="C214">
        <v>0.24</v>
      </c>
      <c r="D214">
        <v>0.01</v>
      </c>
      <c r="E214">
        <v>1.0900000000000001</v>
      </c>
      <c r="F214">
        <v>7.0000000000000007E-2</v>
      </c>
      <c r="G214">
        <v>3008</v>
      </c>
      <c r="H214">
        <v>202</v>
      </c>
      <c r="I214">
        <v>0.28000000000000003</v>
      </c>
      <c r="J214">
        <v>0.12</v>
      </c>
      <c r="K214">
        <v>96.6</v>
      </c>
      <c r="L214">
        <v>4.7</v>
      </c>
      <c r="M214">
        <f t="shared" si="24"/>
        <v>4.1988672494668879</v>
      </c>
      <c r="N214">
        <f t="shared" si="25"/>
        <v>0.20836522586988515</v>
      </c>
      <c r="O214">
        <f t="shared" si="26"/>
        <v>6.9743240878671777</v>
      </c>
      <c r="P214">
        <f t="shared" si="27"/>
        <v>0.54160082003406362</v>
      </c>
      <c r="Q214">
        <f t="shared" si="28"/>
        <v>0.3393304680432272</v>
      </c>
      <c r="R214">
        <f t="shared" si="29"/>
        <v>0.25427223237015761</v>
      </c>
      <c r="S214">
        <f t="shared" si="30"/>
        <v>0.15611851349170791</v>
      </c>
      <c r="T214">
        <f t="shared" si="31"/>
        <v>0.29859491507688224</v>
      </c>
      <c r="U214">
        <v>5.5232876712328771</v>
      </c>
      <c r="V214">
        <v>3.7</v>
      </c>
      <c r="W214" s="10" t="s">
        <v>109</v>
      </c>
    </row>
    <row r="215" spans="1:23">
      <c r="A215" t="s">
        <v>429</v>
      </c>
      <c r="B215" t="s">
        <v>430</v>
      </c>
      <c r="C215">
        <v>-0.56999999999999995</v>
      </c>
      <c r="D215">
        <v>0.02</v>
      </c>
      <c r="E215">
        <v>2.86</v>
      </c>
      <c r="F215">
        <v>0.2</v>
      </c>
      <c r="G215">
        <v>133.6</v>
      </c>
      <c r="H215">
        <v>0.5</v>
      </c>
      <c r="I215">
        <v>0.04</v>
      </c>
      <c r="J215">
        <v>0.08</v>
      </c>
      <c r="K215">
        <v>102</v>
      </c>
      <c r="L215">
        <v>8.4</v>
      </c>
      <c r="M215">
        <f t="shared" si="24"/>
        <v>0.72632513501043372</v>
      </c>
      <c r="N215">
        <f t="shared" si="25"/>
        <v>1.7027364263867792E-2</v>
      </c>
      <c r="O215">
        <f t="shared" si="26"/>
        <v>5.1638718416249647</v>
      </c>
      <c r="P215">
        <f t="shared" si="27"/>
        <v>0.4889961638560113</v>
      </c>
      <c r="Q215">
        <f t="shared" si="28"/>
        <v>0.42526003401617352</v>
      </c>
      <c r="R215">
        <f t="shared" si="29"/>
        <v>1.6550871287259503E-2</v>
      </c>
      <c r="S215">
        <f t="shared" si="30"/>
        <v>6.4419558902507022E-3</v>
      </c>
      <c r="T215">
        <f t="shared" si="31"/>
        <v>0.24073994599650184</v>
      </c>
      <c r="U215">
        <v>4.6356164383561644</v>
      </c>
      <c r="V215">
        <v>29.8</v>
      </c>
      <c r="W215" s="10" t="s">
        <v>77</v>
      </c>
    </row>
    <row r="216" spans="1:23">
      <c r="A216" t="s">
        <v>431</v>
      </c>
      <c r="B216" t="s">
        <v>432</v>
      </c>
      <c r="C216">
        <v>-0.1</v>
      </c>
      <c r="D216">
        <v>0.01</v>
      </c>
      <c r="E216">
        <v>0.92</v>
      </c>
      <c r="F216">
        <v>7.0000000000000007E-2</v>
      </c>
      <c r="G216">
        <v>948.1</v>
      </c>
      <c r="H216">
        <v>22</v>
      </c>
      <c r="I216">
        <v>0.13</v>
      </c>
      <c r="J216">
        <v>7.0000000000000007E-2</v>
      </c>
      <c r="K216">
        <v>5.1100000000000003</v>
      </c>
      <c r="L216">
        <v>0.34</v>
      </c>
      <c r="M216">
        <f t="shared" si="24"/>
        <v>1.8378220754736654</v>
      </c>
      <c r="N216">
        <f t="shared" si="25"/>
        <v>5.4597661994722005E-2</v>
      </c>
      <c r="O216">
        <f t="shared" si="26"/>
        <v>0.23160068407961704</v>
      </c>
      <c r="P216">
        <f t="shared" si="27"/>
        <v>1.9577538092696391E-2</v>
      </c>
      <c r="Q216">
        <f t="shared" si="28"/>
        <v>1.5409830251872758E-2</v>
      </c>
      <c r="R216">
        <f t="shared" si="29"/>
        <v>2.143796384014358E-3</v>
      </c>
      <c r="S216">
        <f t="shared" si="30"/>
        <v>1.7913775093174348E-3</v>
      </c>
      <c r="T216">
        <f t="shared" si="31"/>
        <v>1.1747860786647243E-2</v>
      </c>
      <c r="U216">
        <f>2575/365</f>
        <v>7.0547945205479454</v>
      </c>
      <c r="V216">
        <v>1.27</v>
      </c>
      <c r="W216" s="10" t="s">
        <v>292</v>
      </c>
    </row>
    <row r="217" spans="1:23">
      <c r="A217" t="s">
        <v>433</v>
      </c>
      <c r="B217" t="s">
        <v>434</v>
      </c>
      <c r="C217">
        <v>0.36</v>
      </c>
      <c r="D217">
        <v>0.05</v>
      </c>
      <c r="E217">
        <v>1.0900000000000001</v>
      </c>
      <c r="F217">
        <v>0.08</v>
      </c>
      <c r="G217">
        <v>262.70861000000002</v>
      </c>
      <c r="H217">
        <v>8.2794999999999994E-2</v>
      </c>
      <c r="I217">
        <v>0.376834</v>
      </c>
      <c r="J217">
        <v>7.74079E-3</v>
      </c>
      <c r="K217">
        <v>73.560900000000004</v>
      </c>
      <c r="L217">
        <v>0.56142000000000003</v>
      </c>
      <c r="M217">
        <f t="shared" si="24"/>
        <v>0.82653857547491383</v>
      </c>
      <c r="N217">
        <f t="shared" si="25"/>
        <v>2.022187292159499E-2</v>
      </c>
      <c r="O217">
        <f t="shared" si="26"/>
        <v>2.2735732816175367</v>
      </c>
      <c r="P217">
        <f t="shared" si="27"/>
        <v>0.11285559679125591</v>
      </c>
      <c r="Q217">
        <f t="shared" si="28"/>
        <v>1.7352010535022239E-2</v>
      </c>
      <c r="R217">
        <f t="shared" si="29"/>
        <v>7.7296350704559504E-3</v>
      </c>
      <c r="S217">
        <f t="shared" si="30"/>
        <v>2.3884574351728068E-4</v>
      </c>
      <c r="T217">
        <f t="shared" si="31"/>
        <v>0.11124517585896204</v>
      </c>
      <c r="U217">
        <v>6.5</v>
      </c>
      <c r="V217">
        <v>5.1306099999999999</v>
      </c>
      <c r="W217" s="10" t="s">
        <v>33</v>
      </c>
    </row>
    <row r="218" spans="1:23">
      <c r="A218" t="s">
        <v>435</v>
      </c>
      <c r="B218" t="s">
        <v>434</v>
      </c>
      <c r="C218">
        <v>0.36</v>
      </c>
      <c r="D218">
        <v>0.05</v>
      </c>
      <c r="E218">
        <v>1.0900000000000001</v>
      </c>
      <c r="F218">
        <v>0.08</v>
      </c>
      <c r="G218">
        <v>1707.8812</v>
      </c>
      <c r="H218">
        <v>13.864800000000001</v>
      </c>
      <c r="I218">
        <v>3.1255600000000001E-2</v>
      </c>
      <c r="J218">
        <v>2.2021200000000001E-2</v>
      </c>
      <c r="K218">
        <v>30.4148</v>
      </c>
      <c r="L218">
        <v>0.62250300000000003</v>
      </c>
      <c r="M218">
        <f t="shared" si="24"/>
        <v>2.8790687014126521</v>
      </c>
      <c r="N218">
        <f t="shared" si="25"/>
        <v>7.2138837876477985E-2</v>
      </c>
      <c r="O218">
        <f t="shared" si="26"/>
        <v>1.893156141268967</v>
      </c>
      <c r="P218">
        <f t="shared" si="27"/>
        <v>0.10054801301326283</v>
      </c>
      <c r="Q218">
        <f t="shared" si="28"/>
        <v>3.8747431428395242E-2</v>
      </c>
      <c r="R218">
        <f t="shared" si="29"/>
        <v>1.3043067182358888E-3</v>
      </c>
      <c r="S218">
        <f t="shared" si="30"/>
        <v>5.1229619615747648E-3</v>
      </c>
      <c r="T218">
        <f t="shared" si="31"/>
        <v>9.2631493150775152E-2</v>
      </c>
      <c r="U218">
        <v>6.5</v>
      </c>
      <c r="V218">
        <v>5.1306099999999999</v>
      </c>
      <c r="W218" s="10" t="s">
        <v>33</v>
      </c>
    </row>
    <row r="219" spans="1:23">
      <c r="A219" t="s">
        <v>436</v>
      </c>
      <c r="B219" t="s">
        <v>437</v>
      </c>
      <c r="C219">
        <v>0.5</v>
      </c>
      <c r="D219">
        <v>0.04</v>
      </c>
      <c r="E219">
        <v>1.1399999999999999</v>
      </c>
      <c r="F219">
        <v>0.09</v>
      </c>
      <c r="G219">
        <v>1244</v>
      </c>
      <c r="H219">
        <v>17</v>
      </c>
      <c r="I219">
        <v>0.41</v>
      </c>
      <c r="J219">
        <v>0.1</v>
      </c>
      <c r="K219">
        <v>7.3</v>
      </c>
      <c r="L219">
        <v>0.7</v>
      </c>
      <c r="M219">
        <f t="shared" si="24"/>
        <v>2.3658468499684737</v>
      </c>
      <c r="N219">
        <f t="shared" si="25"/>
        <v>6.5884485262416997E-2</v>
      </c>
      <c r="O219">
        <f t="shared" si="26"/>
        <v>0.38439577523500323</v>
      </c>
      <c r="P219">
        <f t="shared" si="27"/>
        <v>4.6151179152320504E-2</v>
      </c>
      <c r="Q219">
        <f t="shared" si="28"/>
        <v>3.6859868858150992E-2</v>
      </c>
      <c r="R219">
        <f t="shared" si="29"/>
        <v>1.8944857296111468E-2</v>
      </c>
      <c r="S219">
        <f t="shared" si="30"/>
        <v>1.7509989761508721E-3</v>
      </c>
      <c r="T219">
        <f t="shared" si="31"/>
        <v>2.023135659131596E-2</v>
      </c>
      <c r="U219">
        <v>11.038356164383559</v>
      </c>
      <c r="V219">
        <v>4</v>
      </c>
      <c r="W219" s="10" t="s">
        <v>115</v>
      </c>
    </row>
    <row r="220" spans="1:23" s="8" customFormat="1">
      <c r="A220" s="8" t="s">
        <v>438</v>
      </c>
      <c r="B220" s="8" t="s">
        <v>439</v>
      </c>
      <c r="G220" s="8">
        <v>2599</v>
      </c>
      <c r="H220" s="8">
        <v>68.599999999999994</v>
      </c>
      <c r="I220" s="8">
        <v>0.71599999999999997</v>
      </c>
      <c r="J220" s="8">
        <v>4.3999999999999997E-2</v>
      </c>
      <c r="M220" s="8">
        <f t="shared" si="24"/>
        <v>0</v>
      </c>
      <c r="N220" s="8" t="e">
        <f t="shared" si="25"/>
        <v>#DIV/0!</v>
      </c>
      <c r="O220" s="8">
        <f t="shared" si="26"/>
        <v>0</v>
      </c>
      <c r="P220" s="8" t="e">
        <f t="shared" si="27"/>
        <v>#DIV/0!</v>
      </c>
      <c r="Q220" s="8">
        <f t="shared" si="28"/>
        <v>0</v>
      </c>
      <c r="R220" s="8">
        <f t="shared" si="29"/>
        <v>0</v>
      </c>
      <c r="S220" s="8">
        <f t="shared" si="30"/>
        <v>0</v>
      </c>
      <c r="T220" s="8" t="e">
        <f t="shared" si="31"/>
        <v>#DIV/0!</v>
      </c>
      <c r="W220" s="9"/>
    </row>
    <row r="221" spans="1:23">
      <c r="A221" t="s">
        <v>440</v>
      </c>
      <c r="B221" t="s">
        <v>441</v>
      </c>
      <c r="C221">
        <v>-0.03</v>
      </c>
      <c r="D221">
        <v>0.02</v>
      </c>
      <c r="E221">
        <v>0.75</v>
      </c>
      <c r="F221">
        <v>7.0000000000000007E-2</v>
      </c>
      <c r="G221">
        <v>454.2</v>
      </c>
      <c r="H221">
        <v>1.6</v>
      </c>
      <c r="I221">
        <v>0.34499999999999997</v>
      </c>
      <c r="J221">
        <v>4.9000000000000002E-2</v>
      </c>
      <c r="K221">
        <v>46.5</v>
      </c>
      <c r="L221">
        <v>4.5</v>
      </c>
      <c r="M221">
        <f t="shared" si="24"/>
        <v>1.0511304035719014</v>
      </c>
      <c r="N221">
        <f t="shared" si="25"/>
        <v>3.2794872039452312E-2</v>
      </c>
      <c r="O221">
        <f t="shared" si="26"/>
        <v>1.3622854553598887</v>
      </c>
      <c r="P221">
        <f t="shared" si="27"/>
        <v>0.15890605673043348</v>
      </c>
      <c r="Q221">
        <f t="shared" si="28"/>
        <v>0.13183407632515051</v>
      </c>
      <c r="R221">
        <f t="shared" si="29"/>
        <v>2.6140850333844789E-2</v>
      </c>
      <c r="S221">
        <f t="shared" si="30"/>
        <v>1.5996306535856625E-3</v>
      </c>
      <c r="T221">
        <f t="shared" si="31"/>
        <v>8.4764428333504199E-2</v>
      </c>
      <c r="U221">
        <v>9.1369863013698627</v>
      </c>
      <c r="V221">
        <v>16.899999999999999</v>
      </c>
      <c r="W221" s="10" t="s">
        <v>100</v>
      </c>
    </row>
    <row r="222" spans="1:23">
      <c r="A222" t="s">
        <v>442</v>
      </c>
      <c r="B222" t="s">
        <v>441</v>
      </c>
      <c r="C222">
        <v>-0.03</v>
      </c>
      <c r="D222">
        <v>0.02</v>
      </c>
      <c r="E222">
        <v>0.75</v>
      </c>
      <c r="F222">
        <v>7.0000000000000007E-2</v>
      </c>
      <c r="G222">
        <v>923.8</v>
      </c>
      <c r="H222">
        <v>5.3</v>
      </c>
      <c r="I222">
        <v>0.23</v>
      </c>
      <c r="J222">
        <v>5.8000000000000003E-2</v>
      </c>
      <c r="K222">
        <v>78.8</v>
      </c>
      <c r="L222">
        <v>2.6</v>
      </c>
      <c r="M222">
        <f t="shared" si="24"/>
        <v>1.6873706215688555</v>
      </c>
      <c r="N222">
        <f t="shared" si="25"/>
        <v>5.2891201798905704E-2</v>
      </c>
      <c r="O222">
        <f t="shared" si="26"/>
        <v>3.0327349293381225</v>
      </c>
      <c r="P222">
        <f t="shared" si="27"/>
        <v>0.21789978387805711</v>
      </c>
      <c r="Q222">
        <f t="shared" si="28"/>
        <v>0.1000648580746081</v>
      </c>
      <c r="R222">
        <f t="shared" si="29"/>
        <v>4.2716380485028564E-2</v>
      </c>
      <c r="S222">
        <f t="shared" si="30"/>
        <v>5.7997745274922597E-3</v>
      </c>
      <c r="T222">
        <f t="shared" si="31"/>
        <v>0.18870350671437205</v>
      </c>
      <c r="U222">
        <v>9.1369863013698627</v>
      </c>
      <c r="V222">
        <v>16.899999999999999</v>
      </c>
      <c r="W222" s="10" t="s">
        <v>100</v>
      </c>
    </row>
    <row r="223" spans="1:23">
      <c r="A223" t="s">
        <v>443</v>
      </c>
      <c r="B223" t="s">
        <v>444</v>
      </c>
      <c r="C223">
        <v>0.17</v>
      </c>
      <c r="D223">
        <v>0.1</v>
      </c>
      <c r="E223">
        <v>0.83</v>
      </c>
      <c r="F223">
        <v>0.06</v>
      </c>
      <c r="G223">
        <v>298.2</v>
      </c>
      <c r="H223">
        <v>1.6</v>
      </c>
      <c r="I223">
        <v>0.56999999999999995</v>
      </c>
      <c r="J223">
        <v>0.08</v>
      </c>
      <c r="K223">
        <v>36.9</v>
      </c>
      <c r="L223">
        <v>1.2</v>
      </c>
      <c r="M223">
        <f t="shared" si="24"/>
        <v>0.82130136993303871</v>
      </c>
      <c r="N223">
        <f t="shared" si="25"/>
        <v>2.0007259618058361E-2</v>
      </c>
      <c r="O223">
        <f t="shared" si="26"/>
        <v>0.87998482708529402</v>
      </c>
      <c r="P223">
        <f t="shared" si="27"/>
        <v>7.8440737199418548E-2</v>
      </c>
      <c r="Q223">
        <f t="shared" si="28"/>
        <v>2.861739275074127E-2</v>
      </c>
      <c r="R223">
        <f t="shared" si="29"/>
        <v>5.9439058087823141E-2</v>
      </c>
      <c r="S223">
        <f t="shared" si="30"/>
        <v>1.573860634178929E-3</v>
      </c>
      <c r="T223">
        <f t="shared" si="31"/>
        <v>4.2408907329411757E-2</v>
      </c>
      <c r="U223">
        <f>2313.8732733/365</f>
        <v>6.3393788309589043</v>
      </c>
      <c r="V223">
        <v>5.7</v>
      </c>
      <c r="W223" s="10" t="s">
        <v>445</v>
      </c>
    </row>
    <row r="224" spans="1:23">
      <c r="A224" t="s">
        <v>446</v>
      </c>
      <c r="B224" t="s">
        <v>447</v>
      </c>
      <c r="C224">
        <v>0.37</v>
      </c>
      <c r="D224">
        <v>0.03</v>
      </c>
      <c r="E224">
        <v>1.0900000000000001</v>
      </c>
      <c r="F224">
        <v>0.09</v>
      </c>
      <c r="G224">
        <v>1840</v>
      </c>
      <c r="H224">
        <v>55</v>
      </c>
      <c r="I224">
        <v>0.7</v>
      </c>
      <c r="J224">
        <v>0.1</v>
      </c>
      <c r="K224">
        <v>38</v>
      </c>
      <c r="L224">
        <v>6</v>
      </c>
      <c r="M224">
        <f t="shared" si="24"/>
        <v>3.0256972579784467</v>
      </c>
      <c r="N224">
        <f t="shared" si="25"/>
        <v>0.10281222644222006</v>
      </c>
      <c r="O224">
        <f t="shared" si="26"/>
        <v>1.7324835255141142</v>
      </c>
      <c r="P224">
        <f t="shared" si="27"/>
        <v>0.37518962062163697</v>
      </c>
      <c r="Q224">
        <f t="shared" si="28"/>
        <v>0.27355003034433378</v>
      </c>
      <c r="R224">
        <f t="shared" si="29"/>
        <v>0.23779185644311368</v>
      </c>
      <c r="S224">
        <f t="shared" si="30"/>
        <v>1.7262064112912374E-2</v>
      </c>
      <c r="T224">
        <f t="shared" si="31"/>
        <v>9.5366065624630125E-2</v>
      </c>
      <c r="U224">
        <v>5.8986301369863012</v>
      </c>
      <c r="V224">
        <v>7.3</v>
      </c>
      <c r="W224" s="10" t="s">
        <v>115</v>
      </c>
    </row>
    <row r="225" spans="1:23">
      <c r="A225" t="s">
        <v>448</v>
      </c>
      <c r="B225" t="s">
        <v>449</v>
      </c>
      <c r="C225">
        <v>-0.02</v>
      </c>
      <c r="D225">
        <v>0.02</v>
      </c>
      <c r="E225">
        <v>0.87</v>
      </c>
      <c r="F225">
        <v>0.06</v>
      </c>
      <c r="G225">
        <v>10.708500000000001</v>
      </c>
      <c r="H225">
        <v>2.9999999999999997E-4</v>
      </c>
      <c r="I225">
        <v>1.0999999999999999E-2</v>
      </c>
      <c r="J225">
        <v>1.55E-2</v>
      </c>
      <c r="K225">
        <v>108.3</v>
      </c>
      <c r="L225">
        <v>2</v>
      </c>
      <c r="M225">
        <f t="shared" si="24"/>
        <v>9.0809287586227E-2</v>
      </c>
      <c r="N225">
        <f t="shared" si="25"/>
        <v>2.0875705185255163E-3</v>
      </c>
      <c r="O225">
        <f t="shared" si="26"/>
        <v>1.070043380845199</v>
      </c>
      <c r="P225">
        <f t="shared" si="27"/>
        <v>5.3017955342332557E-2</v>
      </c>
      <c r="Q225">
        <f t="shared" si="28"/>
        <v>1.9760727254758984E-2</v>
      </c>
      <c r="R225">
        <f t="shared" si="29"/>
        <v>1.824644746355373E-4</v>
      </c>
      <c r="S225">
        <f t="shared" si="30"/>
        <v>9.992467486998167E-6</v>
      </c>
      <c r="T225">
        <f t="shared" si="31"/>
        <v>4.9197396820468912E-2</v>
      </c>
      <c r="U225">
        <v>6.838356164383562</v>
      </c>
      <c r="V225">
        <v>8.9</v>
      </c>
      <c r="W225" s="10" t="s">
        <v>292</v>
      </c>
    </row>
    <row r="226" spans="1:23">
      <c r="A226" t="s">
        <v>450</v>
      </c>
      <c r="B226" t="s">
        <v>451</v>
      </c>
      <c r="C226">
        <v>0.12</v>
      </c>
      <c r="D226">
        <v>0.03</v>
      </c>
      <c r="E226">
        <v>1.6</v>
      </c>
      <c r="F226">
        <v>0.17</v>
      </c>
      <c r="G226">
        <v>883</v>
      </c>
      <c r="H226">
        <v>29</v>
      </c>
      <c r="I226">
        <v>0.16300000000000001</v>
      </c>
      <c r="J226">
        <v>7.2999999999999995E-2</v>
      </c>
      <c r="K226">
        <v>35</v>
      </c>
      <c r="L226">
        <v>2.1</v>
      </c>
      <c r="M226">
        <f t="shared" si="24"/>
        <v>2.1077473581665851</v>
      </c>
      <c r="N226">
        <f t="shared" si="25"/>
        <v>8.7762654199821932E-2</v>
      </c>
      <c r="O226">
        <f t="shared" si="26"/>
        <v>2.2292785788145628</v>
      </c>
      <c r="P226">
        <f t="shared" si="27"/>
        <v>0.2101516937666302</v>
      </c>
      <c r="Q226">
        <f t="shared" si="28"/>
        <v>0.13375671472887377</v>
      </c>
      <c r="R226">
        <f t="shared" si="29"/>
        <v>2.7250196274121615E-2</v>
      </c>
      <c r="S226">
        <f t="shared" si="30"/>
        <v>2.4405088254293082E-2</v>
      </c>
      <c r="T226">
        <f t="shared" si="31"/>
        <v>0.15790723266603154</v>
      </c>
      <c r="U226">
        <v>4.0136986301369859</v>
      </c>
      <c r="V226">
        <v>6.3</v>
      </c>
      <c r="W226" s="10" t="s">
        <v>28</v>
      </c>
    </row>
    <row r="227" spans="1:23">
      <c r="A227" t="s">
        <v>452</v>
      </c>
      <c r="B227" t="s">
        <v>453</v>
      </c>
      <c r="C227">
        <v>0.32</v>
      </c>
      <c r="D227">
        <v>0.02</v>
      </c>
      <c r="E227">
        <v>1.1000000000000001</v>
      </c>
      <c r="F227">
        <v>0.03</v>
      </c>
      <c r="G227">
        <v>1951</v>
      </c>
      <c r="H227">
        <v>41</v>
      </c>
      <c r="I227">
        <v>0.63800000000000001</v>
      </c>
      <c r="J227">
        <v>0.02</v>
      </c>
      <c r="K227">
        <v>359.5</v>
      </c>
      <c r="L227">
        <v>22.3</v>
      </c>
      <c r="M227">
        <f t="shared" si="24"/>
        <v>3.1557832375155375</v>
      </c>
      <c r="N227">
        <f t="shared" si="25"/>
        <v>5.2704621515491518E-2</v>
      </c>
      <c r="O227">
        <f t="shared" si="26"/>
        <v>18.131531876389239</v>
      </c>
      <c r="P227">
        <f t="shared" si="27"/>
        <v>1.2417814038353598</v>
      </c>
      <c r="Q227">
        <f t="shared" si="28"/>
        <v>1.1247097659067591</v>
      </c>
      <c r="R227">
        <f t="shared" si="29"/>
        <v>0.39017793351062574</v>
      </c>
      <c r="S227">
        <f t="shared" si="30"/>
        <v>0.12701055987219526</v>
      </c>
      <c r="T227">
        <f t="shared" si="31"/>
        <v>0.32966421593434975</v>
      </c>
      <c r="U227">
        <v>4.0082191780821921</v>
      </c>
      <c r="V227">
        <v>4</v>
      </c>
      <c r="W227" s="10" t="s">
        <v>454</v>
      </c>
    </row>
    <row r="228" spans="1:23">
      <c r="A228" t="s">
        <v>455</v>
      </c>
      <c r="B228" t="s">
        <v>456</v>
      </c>
      <c r="C228">
        <v>-0.5</v>
      </c>
      <c r="D228">
        <v>0.14000000000000001</v>
      </c>
      <c r="E228">
        <v>1.08</v>
      </c>
      <c r="F228">
        <v>0.17</v>
      </c>
      <c r="G228">
        <v>471.6</v>
      </c>
      <c r="H228">
        <v>6</v>
      </c>
      <c r="I228">
        <v>0.27</v>
      </c>
      <c r="J228">
        <v>0.06</v>
      </c>
      <c r="K228">
        <v>173.3</v>
      </c>
      <c r="L228">
        <v>9.8000000000000007</v>
      </c>
      <c r="M228">
        <f t="shared" si="24"/>
        <v>1.2171063823278498</v>
      </c>
      <c r="N228">
        <f t="shared" si="25"/>
        <v>6.4689525223668859E-2</v>
      </c>
      <c r="O228">
        <f t="shared" si="26"/>
        <v>6.7253121247505501</v>
      </c>
      <c r="P228">
        <f t="shared" si="27"/>
        <v>0.81076109260617379</v>
      </c>
      <c r="Q228">
        <f t="shared" si="28"/>
        <v>0.38031193781047534</v>
      </c>
      <c r="R228">
        <f t="shared" si="29"/>
        <v>0.11751704931610278</v>
      </c>
      <c r="S228">
        <f t="shared" si="30"/>
        <v>2.8521255830155023E-2</v>
      </c>
      <c r="T228">
        <f t="shared" si="31"/>
        <v>0.70574263037505769</v>
      </c>
      <c r="U228">
        <v>4.3287671232876717</v>
      </c>
      <c r="V228">
        <v>54.5</v>
      </c>
      <c r="W228" s="10" t="s">
        <v>25</v>
      </c>
    </row>
    <row r="229" spans="1:23" s="8" customFormat="1">
      <c r="A229" s="8" t="s">
        <v>457</v>
      </c>
      <c r="B229" s="8" t="s">
        <v>458</v>
      </c>
      <c r="G229" s="8">
        <v>274.33</v>
      </c>
      <c r="H229" s="8">
        <v>0.24</v>
      </c>
      <c r="I229" s="8">
        <v>8.4400000000000003E-2</v>
      </c>
      <c r="J229" s="8">
        <v>2.3999999999999998E-3</v>
      </c>
      <c r="M229" s="8">
        <f t="shared" si="24"/>
        <v>0</v>
      </c>
      <c r="N229" s="8" t="e">
        <f t="shared" si="25"/>
        <v>#DIV/0!</v>
      </c>
      <c r="O229" s="8">
        <f t="shared" si="26"/>
        <v>0</v>
      </c>
      <c r="P229" s="8" t="e">
        <f t="shared" si="27"/>
        <v>#DIV/0!</v>
      </c>
      <c r="Q229" s="8">
        <f t="shared" si="28"/>
        <v>0</v>
      </c>
      <c r="R229" s="8">
        <f t="shared" si="29"/>
        <v>0</v>
      </c>
      <c r="S229" s="8">
        <f t="shared" si="30"/>
        <v>0</v>
      </c>
      <c r="T229" s="8" t="e">
        <f t="shared" si="31"/>
        <v>#DIV/0!</v>
      </c>
      <c r="U229" s="8">
        <f>735/365</f>
        <v>2.0136986301369864</v>
      </c>
      <c r="W229" s="9"/>
    </row>
    <row r="230" spans="1:23">
      <c r="A230" t="s">
        <v>459</v>
      </c>
      <c r="B230" t="s">
        <v>460</v>
      </c>
      <c r="C230">
        <v>0.14000000000000001</v>
      </c>
      <c r="D230">
        <v>0.02</v>
      </c>
      <c r="E230">
        <v>1.17</v>
      </c>
      <c r="F230">
        <v>0.08</v>
      </c>
      <c r="G230">
        <v>974</v>
      </c>
      <c r="H230">
        <v>39</v>
      </c>
      <c r="I230">
        <v>0.34</v>
      </c>
      <c r="J230">
        <v>0.09</v>
      </c>
      <c r="K230">
        <v>115</v>
      </c>
      <c r="L230">
        <v>26</v>
      </c>
      <c r="M230">
        <f t="shared" si="24"/>
        <v>2.0272439617787539</v>
      </c>
      <c r="N230">
        <f t="shared" si="25"/>
        <v>7.1157370546832924E-2</v>
      </c>
      <c r="O230">
        <f t="shared" si="26"/>
        <v>5.8552115385259258</v>
      </c>
      <c r="P230">
        <f t="shared" si="27"/>
        <v>1.367771667382766</v>
      </c>
      <c r="Q230">
        <f t="shared" si="28"/>
        <v>1.3237869565362961</v>
      </c>
      <c r="R230">
        <f t="shared" si="29"/>
        <v>0.20258873030177893</v>
      </c>
      <c r="S230">
        <f t="shared" si="30"/>
        <v>7.814964065794365E-2</v>
      </c>
      <c r="T230">
        <f t="shared" si="31"/>
        <v>0.26690422967639549</v>
      </c>
      <c r="U230">
        <v>3.0136986301369859</v>
      </c>
      <c r="V230">
        <v>7.5</v>
      </c>
      <c r="W230" s="10" t="s">
        <v>28</v>
      </c>
    </row>
    <row r="231" spans="1:23">
      <c r="A231" t="s">
        <v>461</v>
      </c>
      <c r="B231" t="s">
        <v>462</v>
      </c>
      <c r="C231">
        <v>-0.19</v>
      </c>
      <c r="D231">
        <v>0.1</v>
      </c>
      <c r="E231">
        <v>1.01</v>
      </c>
      <c r="F231">
        <v>0.01</v>
      </c>
      <c r="G231">
        <v>1544</v>
      </c>
      <c r="H231">
        <v>34</v>
      </c>
      <c r="I231">
        <v>0.22</v>
      </c>
      <c r="J231">
        <v>0.09</v>
      </c>
      <c r="K231">
        <v>26.7</v>
      </c>
      <c r="L231">
        <v>2.2000000000000002</v>
      </c>
      <c r="M231">
        <f t="shared" si="24"/>
        <v>2.6242794460489662</v>
      </c>
      <c r="N231">
        <f t="shared" si="25"/>
        <v>3.9487233529219186E-2</v>
      </c>
      <c r="O231">
        <f t="shared" si="26"/>
        <v>1.4906601736442824</v>
      </c>
      <c r="P231">
        <f t="shared" si="27"/>
        <v>0.12753334303283778</v>
      </c>
      <c r="Q231">
        <f t="shared" si="28"/>
        <v>0.12282593191076487</v>
      </c>
      <c r="R231">
        <f t="shared" si="29"/>
        <v>3.1016258341904995E-2</v>
      </c>
      <c r="S231">
        <f t="shared" si="30"/>
        <v>1.0941806110515019E-2</v>
      </c>
      <c r="T231">
        <f t="shared" si="31"/>
        <v>9.8393410801602792E-3</v>
      </c>
      <c r="U231">
        <v>9.8630136986301373</v>
      </c>
      <c r="V231">
        <v>12.7</v>
      </c>
      <c r="W231" s="10" t="s">
        <v>463</v>
      </c>
    </row>
    <row r="232" spans="1:23" s="8" customFormat="1">
      <c r="A232" s="8" t="s">
        <v>464</v>
      </c>
      <c r="B232" s="8" t="s">
        <v>465</v>
      </c>
      <c r="C232" s="8">
        <v>-0.31</v>
      </c>
      <c r="D232" s="8">
        <v>0.02</v>
      </c>
      <c r="E232" s="8">
        <v>1</v>
      </c>
      <c r="F232" s="8">
        <v>7.0000000000000007E-2</v>
      </c>
      <c r="K232" s="8">
        <v>6.68</v>
      </c>
      <c r="L232" s="8">
        <v>0.04</v>
      </c>
      <c r="M232" s="8">
        <f t="shared" si="24"/>
        <v>0</v>
      </c>
      <c r="N232" s="8" t="e">
        <f t="shared" si="25"/>
        <v>#DIV/0!</v>
      </c>
      <c r="O232" s="8">
        <f t="shared" si="26"/>
        <v>0</v>
      </c>
      <c r="P232" s="8" t="e">
        <f t="shared" si="27"/>
        <v>#DIV/0!</v>
      </c>
      <c r="Q232" s="8">
        <f t="shared" si="28"/>
        <v>0</v>
      </c>
      <c r="R232" s="8">
        <f t="shared" si="29"/>
        <v>0</v>
      </c>
      <c r="S232" s="8" t="e">
        <f t="shared" si="30"/>
        <v>#DIV/0!</v>
      </c>
      <c r="T232" s="8">
        <f t="shared" si="31"/>
        <v>0</v>
      </c>
      <c r="U232" s="8">
        <v>12.21917808219178</v>
      </c>
      <c r="V232" s="8">
        <v>9.39</v>
      </c>
      <c r="W232" s="9" t="s">
        <v>466</v>
      </c>
    </row>
    <row r="233" spans="1:23" s="8" customFormat="1">
      <c r="A233" s="8" t="s">
        <v>467</v>
      </c>
      <c r="B233" s="8" t="s">
        <v>465</v>
      </c>
      <c r="C233" s="8">
        <v>-0.31</v>
      </c>
      <c r="D233" s="8">
        <v>0.02</v>
      </c>
      <c r="E233" s="8">
        <v>1</v>
      </c>
      <c r="F233" s="8">
        <v>7.0000000000000007E-2</v>
      </c>
      <c r="K233" s="8">
        <v>7.56</v>
      </c>
      <c r="L233" s="8">
        <v>0.04</v>
      </c>
      <c r="M233" s="8">
        <f t="shared" si="24"/>
        <v>0</v>
      </c>
      <c r="N233" s="8" t="e">
        <f t="shared" si="25"/>
        <v>#DIV/0!</v>
      </c>
      <c r="O233" s="8">
        <f t="shared" si="26"/>
        <v>0</v>
      </c>
      <c r="P233" s="8" t="e">
        <f t="shared" si="27"/>
        <v>#DIV/0!</v>
      </c>
      <c r="Q233" s="8">
        <f t="shared" si="28"/>
        <v>0</v>
      </c>
      <c r="R233" s="8">
        <f t="shared" si="29"/>
        <v>0</v>
      </c>
      <c r="S233" s="8" t="e">
        <f t="shared" si="30"/>
        <v>#DIV/0!</v>
      </c>
      <c r="T233" s="8">
        <f t="shared" si="31"/>
        <v>0</v>
      </c>
      <c r="U233" s="8">
        <v>12.21917808219178</v>
      </c>
      <c r="V233" s="8">
        <v>9.39</v>
      </c>
      <c r="W233" s="9" t="s">
        <v>466</v>
      </c>
    </row>
    <row r="234" spans="1:23">
      <c r="A234" t="s">
        <v>468</v>
      </c>
      <c r="B234" t="s">
        <v>469</v>
      </c>
      <c r="C234">
        <v>-0.28000000000000003</v>
      </c>
      <c r="D234">
        <v>0.01</v>
      </c>
      <c r="E234">
        <v>1</v>
      </c>
      <c r="F234">
        <v>7.0000000000000007E-2</v>
      </c>
      <c r="G234" s="11">
        <v>6119</v>
      </c>
      <c r="H234">
        <v>831</v>
      </c>
      <c r="I234">
        <v>0.62</v>
      </c>
      <c r="J234">
        <v>0.04</v>
      </c>
      <c r="K234">
        <v>37.29</v>
      </c>
      <c r="L234">
        <v>0.03</v>
      </c>
      <c r="M234">
        <f t="shared" si="24"/>
        <v>6.5502577930269172</v>
      </c>
      <c r="N234">
        <f t="shared" si="25"/>
        <v>0.61242332425718948</v>
      </c>
      <c r="O234">
        <f t="shared" si="26"/>
        <v>2.6323602810710516</v>
      </c>
      <c r="P234">
        <f t="shared" si="27"/>
        <v>0.20134796528496229</v>
      </c>
      <c r="Q234">
        <f t="shared" si="28"/>
        <v>2.1177476114811354E-3</v>
      </c>
      <c r="R234">
        <f t="shared" si="29"/>
        <v>0.10604700287615673</v>
      </c>
      <c r="S234">
        <f t="shared" si="30"/>
        <v>0.11916388263714367</v>
      </c>
      <c r="T234">
        <f t="shared" si="31"/>
        <v>0.12284347978331575</v>
      </c>
      <c r="U234">
        <v>5.0410958904109586</v>
      </c>
      <c r="V234">
        <v>1.59</v>
      </c>
      <c r="W234" s="10" t="s">
        <v>466</v>
      </c>
    </row>
    <row r="235" spans="1:23" s="8" customFormat="1">
      <c r="A235" s="8" t="s">
        <v>470</v>
      </c>
      <c r="B235" s="8" t="s">
        <v>471</v>
      </c>
      <c r="C235" s="8">
        <v>0.14000000000000001</v>
      </c>
      <c r="D235" s="8">
        <v>0.01</v>
      </c>
      <c r="E235" s="8">
        <v>1.07</v>
      </c>
      <c r="F235" s="8">
        <v>7.0000000000000007E-2</v>
      </c>
      <c r="G235" s="8">
        <v>3.27</v>
      </c>
      <c r="H235" s="8">
        <v>2.0000000000000001E-4</v>
      </c>
      <c r="I235" s="8">
        <v>0.4</v>
      </c>
      <c r="J235" s="8">
        <v>0.04</v>
      </c>
      <c r="K235" s="8">
        <v>4.97</v>
      </c>
      <c r="L235" s="8">
        <v>0.23</v>
      </c>
      <c r="M235" s="8">
        <f t="shared" si="24"/>
        <v>4.4119561227570873E-2</v>
      </c>
      <c r="N235" s="8">
        <f t="shared" si="25"/>
        <v>9.6211049367590827E-4</v>
      </c>
      <c r="O235" s="8">
        <f t="shared" si="26"/>
        <v>3.4791884827291716E-2</v>
      </c>
      <c r="P235" s="8">
        <f t="shared" si="27"/>
        <v>2.3095601674735242E-3</v>
      </c>
      <c r="Q235" s="8">
        <f t="shared" si="28"/>
        <v>1.610087225407866E-3</v>
      </c>
      <c r="R235" s="8">
        <f t="shared" si="29"/>
        <v>6.6270256813888981E-4</v>
      </c>
      <c r="S235" s="8">
        <f t="shared" si="30"/>
        <v>7.0931467537801673E-7</v>
      </c>
      <c r="T235" s="8">
        <f t="shared" si="31"/>
        <v>1.5174030765797014E-3</v>
      </c>
      <c r="V235" s="8">
        <v>1.7</v>
      </c>
      <c r="W235" s="9" t="s">
        <v>292</v>
      </c>
    </row>
    <row r="236" spans="1:23" s="8" customFormat="1">
      <c r="A236" s="8" t="s">
        <v>472</v>
      </c>
      <c r="B236" s="8" t="s">
        <v>471</v>
      </c>
      <c r="C236" s="8">
        <v>0.14000000000000001</v>
      </c>
      <c r="D236" s="8">
        <v>0.01</v>
      </c>
      <c r="E236" s="8">
        <v>1.07</v>
      </c>
      <c r="F236" s="8">
        <v>7.0000000000000007E-2</v>
      </c>
      <c r="G236" s="8">
        <v>1161</v>
      </c>
      <c r="H236" s="8">
        <v>27</v>
      </c>
      <c r="I236" s="8">
        <v>0.75</v>
      </c>
      <c r="J236" s="8">
        <v>0.19</v>
      </c>
      <c r="K236" s="8">
        <v>4.0999999999999996</v>
      </c>
      <c r="L236" s="8">
        <v>1.8</v>
      </c>
      <c r="M236" s="8">
        <f t="shared" si="24"/>
        <v>2.2121818734892802</v>
      </c>
      <c r="N236" s="8">
        <f t="shared" si="25"/>
        <v>5.9190192251296327E-2</v>
      </c>
      <c r="O236" s="8">
        <f t="shared" si="26"/>
        <v>0.14667281695460582</v>
      </c>
      <c r="P236" s="8">
        <f t="shared" si="27"/>
        <v>8.0442312884519182E-2</v>
      </c>
      <c r="Q236" s="8">
        <f t="shared" si="28"/>
        <v>6.4392944028851332E-2</v>
      </c>
      <c r="R236" s="8">
        <f t="shared" si="29"/>
        <v>4.7773431808071608E-2</v>
      </c>
      <c r="S236" s="8">
        <f t="shared" si="30"/>
        <v>1.1369985810434574E-3</v>
      </c>
      <c r="T236" s="8">
        <f t="shared" si="31"/>
        <v>6.3969452877398183E-3</v>
      </c>
      <c r="V236" s="8">
        <v>1.7</v>
      </c>
      <c r="W236" s="9" t="s">
        <v>292</v>
      </c>
    </row>
    <row r="237" spans="1:23">
      <c r="A237" t="s">
        <v>473</v>
      </c>
      <c r="B237" t="s">
        <v>474</v>
      </c>
      <c r="C237">
        <v>-0.74</v>
      </c>
      <c r="D237">
        <v>0.02</v>
      </c>
      <c r="E237">
        <v>0.93</v>
      </c>
      <c r="F237">
        <v>0.06</v>
      </c>
      <c r="G237">
        <v>201.68</v>
      </c>
      <c r="H237">
        <v>4.0000000000000001E-3</v>
      </c>
      <c r="I237">
        <v>0.89100000000000001</v>
      </c>
      <c r="J237">
        <v>2E-3</v>
      </c>
      <c r="K237">
        <v>3965</v>
      </c>
      <c r="L237">
        <v>55.5</v>
      </c>
      <c r="M237">
        <f t="shared" si="24"/>
        <v>0.65726568915574368</v>
      </c>
      <c r="N237">
        <f t="shared" si="25"/>
        <v>1.4134748674975418E-2</v>
      </c>
      <c r="O237">
        <f t="shared" si="26"/>
        <v>49.47531912845308</v>
      </c>
      <c r="P237">
        <f t="shared" si="27"/>
        <v>2.278336456644372</v>
      </c>
      <c r="Q237">
        <f t="shared" si="28"/>
        <v>0.6925296876744379</v>
      </c>
      <c r="R237">
        <f t="shared" si="29"/>
        <v>0.42773843598553946</v>
      </c>
      <c r="S237">
        <f t="shared" si="30"/>
        <v>3.2708792230895896E-4</v>
      </c>
      <c r="T237">
        <f t="shared" si="31"/>
        <v>2.1279707152022826</v>
      </c>
      <c r="U237">
        <v>27.74520547945205</v>
      </c>
      <c r="V237">
        <v>9.6999999999999993</v>
      </c>
      <c r="W237" s="10" t="s">
        <v>129</v>
      </c>
    </row>
    <row r="238" spans="1:23" s="8" customFormat="1">
      <c r="A238" s="8" t="s">
        <v>475</v>
      </c>
      <c r="B238" s="8" t="s">
        <v>476</v>
      </c>
      <c r="G238" s="8">
        <v>67.857799999999997</v>
      </c>
      <c r="H238" s="8">
        <v>3.8E-3</v>
      </c>
      <c r="I238" s="8">
        <v>0.10299999999999999</v>
      </c>
      <c r="J238" s="8">
        <v>5.2999999999999998E-4</v>
      </c>
      <c r="M238" s="8">
        <f t="shared" si="24"/>
        <v>0</v>
      </c>
      <c r="N238" s="8" t="e">
        <f t="shared" si="25"/>
        <v>#DIV/0!</v>
      </c>
      <c r="O238" s="8">
        <f t="shared" si="26"/>
        <v>0</v>
      </c>
      <c r="P238" s="8" t="e">
        <f t="shared" si="27"/>
        <v>#DIV/0!</v>
      </c>
      <c r="Q238" s="8">
        <f t="shared" si="28"/>
        <v>0</v>
      </c>
      <c r="R238" s="8">
        <f t="shared" si="29"/>
        <v>0</v>
      </c>
      <c r="S238" s="8">
        <f t="shared" si="30"/>
        <v>0</v>
      </c>
      <c r="T238" s="8" t="e">
        <f t="shared" si="31"/>
        <v>#DIV/0!</v>
      </c>
      <c r="U238" s="8">
        <v>1.0465753424657529</v>
      </c>
      <c r="V238" s="8">
        <v>4</v>
      </c>
      <c r="W238" s="9"/>
    </row>
    <row r="239" spans="1:23">
      <c r="A239" t="s">
        <v>477</v>
      </c>
      <c r="B239" t="s">
        <v>478</v>
      </c>
      <c r="C239">
        <v>0.27</v>
      </c>
      <c r="D239">
        <v>0.02</v>
      </c>
      <c r="E239">
        <v>1.02</v>
      </c>
      <c r="F239">
        <v>7.0000000000000007E-2</v>
      </c>
      <c r="G239">
        <v>12.083</v>
      </c>
      <c r="H239">
        <v>0.01</v>
      </c>
      <c r="I239">
        <v>0.15</v>
      </c>
      <c r="J239">
        <v>0.1</v>
      </c>
      <c r="K239">
        <v>2.68</v>
      </c>
      <c r="L239">
        <v>0.25</v>
      </c>
      <c r="M239">
        <f t="shared" si="24"/>
        <v>0.10378183164146233</v>
      </c>
      <c r="N239">
        <f t="shared" si="25"/>
        <v>2.3747846176436771E-3</v>
      </c>
      <c r="O239">
        <f t="shared" si="26"/>
        <v>3.0305982814680464E-2</v>
      </c>
      <c r="P239">
        <f t="shared" si="27"/>
        <v>3.182935108457424E-3</v>
      </c>
      <c r="Q239">
        <f t="shared" si="28"/>
        <v>2.8270506356978041E-3</v>
      </c>
      <c r="R239">
        <f t="shared" si="29"/>
        <v>4.650534447265543E-4</v>
      </c>
      <c r="S239">
        <f t="shared" si="30"/>
        <v>8.3605017558223609E-6</v>
      </c>
      <c r="T239">
        <f t="shared" si="31"/>
        <v>1.3865482333513936E-3</v>
      </c>
      <c r="U239">
        <f>2548/365</f>
        <v>6.9808219178082194</v>
      </c>
      <c r="V239">
        <v>1.66</v>
      </c>
      <c r="W239" s="10" t="s">
        <v>292</v>
      </c>
    </row>
    <row r="240" spans="1:23">
      <c r="A240" t="s">
        <v>479</v>
      </c>
      <c r="B240" t="s">
        <v>478</v>
      </c>
      <c r="C240">
        <v>0.27</v>
      </c>
      <c r="D240">
        <v>0.02</v>
      </c>
      <c r="E240">
        <v>1.02</v>
      </c>
      <c r="F240">
        <v>7.0000000000000007E-2</v>
      </c>
      <c r="G240">
        <v>59.52</v>
      </c>
      <c r="H240">
        <v>0.17</v>
      </c>
      <c r="I240">
        <v>0.28999999999999998</v>
      </c>
      <c r="J240">
        <v>0.2</v>
      </c>
      <c r="K240">
        <v>2.17</v>
      </c>
      <c r="L240">
        <v>0.35</v>
      </c>
      <c r="M240">
        <f t="shared" si="24"/>
        <v>0.30045545680116803</v>
      </c>
      <c r="N240">
        <f t="shared" si="25"/>
        <v>6.8969331405496492E-3</v>
      </c>
      <c r="O240">
        <f t="shared" si="26"/>
        <v>4.0415535849826753E-2</v>
      </c>
      <c r="P240">
        <f t="shared" si="27"/>
        <v>7.2431619793424861E-3</v>
      </c>
      <c r="Q240">
        <f t="shared" si="28"/>
        <v>6.5186348144881841E-3</v>
      </c>
      <c r="R240">
        <f t="shared" si="29"/>
        <v>2.5593417177529765E-3</v>
      </c>
      <c r="S240">
        <f t="shared" si="30"/>
        <v>3.8478052724409433E-5</v>
      </c>
      <c r="T240">
        <f t="shared" si="31"/>
        <v>1.8490768035868447E-3</v>
      </c>
      <c r="U240">
        <f>2548/365</f>
        <v>6.9808219178082194</v>
      </c>
      <c r="V240">
        <v>1.66</v>
      </c>
      <c r="W240" s="10" t="s">
        <v>292</v>
      </c>
    </row>
    <row r="241" spans="1:23">
      <c r="A241" t="s">
        <v>480</v>
      </c>
      <c r="B241" t="s">
        <v>478</v>
      </c>
      <c r="C241">
        <v>0.27</v>
      </c>
      <c r="D241">
        <v>0.02</v>
      </c>
      <c r="E241">
        <v>1.02</v>
      </c>
      <c r="F241">
        <v>7.0000000000000007E-2</v>
      </c>
      <c r="G241">
        <v>459.3</v>
      </c>
      <c r="H241">
        <v>8.3000000000000007</v>
      </c>
      <c r="I241">
        <v>0.46</v>
      </c>
      <c r="J241">
        <v>0.09</v>
      </c>
      <c r="K241">
        <v>3.66</v>
      </c>
      <c r="L241">
        <v>0.62</v>
      </c>
      <c r="M241">
        <f t="shared" si="24"/>
        <v>1.1732820988842823</v>
      </c>
      <c r="N241">
        <f t="shared" si="25"/>
        <v>3.0334297852554471E-2</v>
      </c>
      <c r="O241">
        <f t="shared" si="26"/>
        <v>0.12497701436950256</v>
      </c>
      <c r="P241">
        <f t="shared" si="27"/>
        <v>2.2902846884846555E-2</v>
      </c>
      <c r="Q241">
        <f t="shared" si="28"/>
        <v>2.117096964729278E-2</v>
      </c>
      <c r="R241">
        <f t="shared" si="29"/>
        <v>6.5627199326451094E-3</v>
      </c>
      <c r="S241">
        <f t="shared" si="30"/>
        <v>7.528189413359978E-4</v>
      </c>
      <c r="T241">
        <f t="shared" si="31"/>
        <v>5.7179026182125345E-3</v>
      </c>
      <c r="U241">
        <f>2548/365</f>
        <v>6.9808219178082194</v>
      </c>
      <c r="V241">
        <v>1.66</v>
      </c>
      <c r="W241" s="10" t="s">
        <v>292</v>
      </c>
    </row>
    <row r="242" spans="1:23">
      <c r="A242" t="s">
        <v>481</v>
      </c>
      <c r="B242" t="s">
        <v>482</v>
      </c>
      <c r="C242">
        <v>0.25</v>
      </c>
      <c r="D242">
        <v>0.02</v>
      </c>
      <c r="E242">
        <v>1.08</v>
      </c>
      <c r="F242">
        <v>0.08</v>
      </c>
      <c r="G242">
        <v>258.18</v>
      </c>
      <c r="H242">
        <v>7.0000000000000007E-2</v>
      </c>
      <c r="I242">
        <v>0.23300000000000001</v>
      </c>
      <c r="J242">
        <v>2E-3</v>
      </c>
      <c r="K242">
        <v>49.5</v>
      </c>
      <c r="L242">
        <v>0.2</v>
      </c>
      <c r="M242">
        <f t="shared" si="24"/>
        <v>0.814506222518255</v>
      </c>
      <c r="N242">
        <f t="shared" si="25"/>
        <v>2.0111803621028976E-2</v>
      </c>
      <c r="O242">
        <f t="shared" si="26"/>
        <v>1.5871498932961796</v>
      </c>
      <c r="P242">
        <f t="shared" si="27"/>
        <v>7.8643693307505008E-2</v>
      </c>
      <c r="Q242">
        <f t="shared" si="28"/>
        <v>6.4127268416007263E-3</v>
      </c>
      <c r="R242">
        <f t="shared" si="29"/>
        <v>7.8206962832833677E-4</v>
      </c>
      <c r="S242">
        <f t="shared" si="30"/>
        <v>1.4344061317779911E-4</v>
      </c>
      <c r="T242">
        <f t="shared" si="31"/>
        <v>7.8377772508453306E-2</v>
      </c>
      <c r="U242">
        <v>13.5</v>
      </c>
      <c r="V242">
        <v>3.3</v>
      </c>
      <c r="W242" s="10" t="s">
        <v>292</v>
      </c>
    </row>
    <row r="243" spans="1:23">
      <c r="A243" t="s">
        <v>483</v>
      </c>
      <c r="B243" t="s">
        <v>482</v>
      </c>
      <c r="C243">
        <v>0.25</v>
      </c>
      <c r="D243">
        <v>0.02</v>
      </c>
      <c r="E243">
        <v>1.08</v>
      </c>
      <c r="F243">
        <v>0.08</v>
      </c>
      <c r="G243">
        <v>5000</v>
      </c>
      <c r="H243">
        <v>400</v>
      </c>
      <c r="I243">
        <v>0.12</v>
      </c>
      <c r="J243">
        <v>0.02</v>
      </c>
      <c r="K243">
        <v>9.3000000000000007</v>
      </c>
      <c r="L243">
        <v>0.3</v>
      </c>
      <c r="M243">
        <f t="shared" si="24"/>
        <v>5.8738927387520734</v>
      </c>
      <c r="N243">
        <f t="shared" si="25"/>
        <v>0.34521840624953959</v>
      </c>
      <c r="O243">
        <f t="shared" si="26"/>
        <v>0.81749032902871221</v>
      </c>
      <c r="P243">
        <f t="shared" si="27"/>
        <v>5.2955935849273349E-2</v>
      </c>
      <c r="Q243">
        <f t="shared" si="28"/>
        <v>2.6370655775119746E-2</v>
      </c>
      <c r="R243">
        <f t="shared" si="29"/>
        <v>1.9906420349725131E-3</v>
      </c>
      <c r="S243">
        <f t="shared" si="30"/>
        <v>2.1799742107432317E-2</v>
      </c>
      <c r="T243">
        <f t="shared" si="31"/>
        <v>4.0369892791541337E-2</v>
      </c>
      <c r="U243">
        <v>13.5</v>
      </c>
      <c r="V243">
        <v>3.3</v>
      </c>
      <c r="W243" s="10" t="s">
        <v>292</v>
      </c>
    </row>
    <row r="244" spans="1:23">
      <c r="A244" t="s">
        <v>484</v>
      </c>
      <c r="B244" t="s">
        <v>485</v>
      </c>
      <c r="C244">
        <v>-0.34</v>
      </c>
      <c r="D244">
        <v>0.01</v>
      </c>
      <c r="E244">
        <v>0.87</v>
      </c>
      <c r="F244">
        <v>0.06</v>
      </c>
      <c r="G244">
        <v>11.577</v>
      </c>
      <c r="H244">
        <v>6.0000000000000001E-3</v>
      </c>
      <c r="I244">
        <v>0.18</v>
      </c>
      <c r="J244">
        <v>0.14000000000000001</v>
      </c>
      <c r="K244">
        <v>1.77</v>
      </c>
      <c r="L244">
        <v>0.22</v>
      </c>
      <c r="M244">
        <f t="shared" si="24"/>
        <v>9.5655188108582451E-2</v>
      </c>
      <c r="N244">
        <f t="shared" si="25"/>
        <v>2.1992181955904229E-3</v>
      </c>
      <c r="O244">
        <f t="shared" si="26"/>
        <v>1.7656699735980601E-2</v>
      </c>
      <c r="P244">
        <f t="shared" si="27"/>
        <v>2.3847097773769723E-3</v>
      </c>
      <c r="Q244">
        <f t="shared" si="28"/>
        <v>2.1946180462800746E-3</v>
      </c>
      <c r="R244">
        <f t="shared" si="29"/>
        <v>4.5984790548440587E-4</v>
      </c>
      <c r="S244">
        <f t="shared" si="30"/>
        <v>3.050306596869758E-6</v>
      </c>
      <c r="T244">
        <f t="shared" si="31"/>
        <v>8.118022867117517E-4</v>
      </c>
      <c r="U244">
        <f>2601/365</f>
        <v>7.1260273972602741</v>
      </c>
      <c r="V244">
        <v>1.35</v>
      </c>
      <c r="W244" s="10" t="s">
        <v>292</v>
      </c>
    </row>
    <row r="245" spans="1:23">
      <c r="A245" t="s">
        <v>486</v>
      </c>
      <c r="B245" t="s">
        <v>485</v>
      </c>
      <c r="C245">
        <v>-0.34</v>
      </c>
      <c r="D245">
        <v>0.01</v>
      </c>
      <c r="E245">
        <v>0.87</v>
      </c>
      <c r="F245">
        <v>0.06</v>
      </c>
      <c r="G245">
        <v>27.582000000000001</v>
      </c>
      <c r="H245">
        <v>2.3E-2</v>
      </c>
      <c r="I245">
        <v>0.16</v>
      </c>
      <c r="J245">
        <v>7.0000000000000007E-2</v>
      </c>
      <c r="K245">
        <v>2.82</v>
      </c>
      <c r="L245">
        <v>0.23</v>
      </c>
      <c r="M245">
        <f t="shared" si="24"/>
        <v>0.17063246994028872</v>
      </c>
      <c r="N245">
        <f t="shared" si="25"/>
        <v>3.9237322932154893E-3</v>
      </c>
      <c r="O245">
        <f t="shared" si="26"/>
        <v>3.7703585732978773E-2</v>
      </c>
      <c r="P245">
        <f t="shared" si="27"/>
        <v>3.5565815747449292E-3</v>
      </c>
      <c r="Q245">
        <f t="shared" si="28"/>
        <v>3.0751151484344394E-3</v>
      </c>
      <c r="R245">
        <f t="shared" si="29"/>
        <v>4.3337454865492834E-4</v>
      </c>
      <c r="S245">
        <f t="shared" si="30"/>
        <v>1.0480053076384497E-5</v>
      </c>
      <c r="T245">
        <f t="shared" si="31"/>
        <v>1.7334981946197136E-3</v>
      </c>
      <c r="U245">
        <v>7.1260273972602741</v>
      </c>
      <c r="V245">
        <v>1.35</v>
      </c>
      <c r="W245" s="10" t="s">
        <v>292</v>
      </c>
    </row>
    <row r="246" spans="1:23">
      <c r="A246" t="s">
        <v>487</v>
      </c>
      <c r="B246" t="s">
        <v>485</v>
      </c>
      <c r="C246">
        <v>-0.34</v>
      </c>
      <c r="D246">
        <v>0.01</v>
      </c>
      <c r="E246">
        <v>0.87</v>
      </c>
      <c r="F246">
        <v>0.06</v>
      </c>
      <c r="G246">
        <v>106.72</v>
      </c>
      <c r="H246">
        <v>1.03</v>
      </c>
      <c r="I246">
        <v>0.43</v>
      </c>
      <c r="J246">
        <v>0.24</v>
      </c>
      <c r="K246">
        <v>1.68</v>
      </c>
      <c r="L246">
        <v>0.47</v>
      </c>
      <c r="M246">
        <f t="shared" si="24"/>
        <v>0.42054104119688557</v>
      </c>
      <c r="N246">
        <f t="shared" si="25"/>
        <v>1.0039147001098347E-2</v>
      </c>
      <c r="O246">
        <f t="shared" si="26"/>
        <v>3.2251728223157493E-2</v>
      </c>
      <c r="P246">
        <f t="shared" si="27"/>
        <v>1.0014725600464909E-2</v>
      </c>
      <c r="Q246">
        <f t="shared" si="28"/>
        <v>9.0228049195738239E-3</v>
      </c>
      <c r="R246">
        <f t="shared" si="29"/>
        <v>4.0833987886515193E-3</v>
      </c>
      <c r="S246">
        <f t="shared" si="30"/>
        <v>1.0375837103277189E-4</v>
      </c>
      <c r="T246">
        <f t="shared" si="31"/>
        <v>1.4828380792256317E-3</v>
      </c>
      <c r="U246">
        <v>7.1260273972602741</v>
      </c>
      <c r="V246">
        <v>1.35</v>
      </c>
      <c r="W246" s="10" t="s">
        <v>292</v>
      </c>
    </row>
    <row r="247" spans="1:23">
      <c r="A247" t="s">
        <v>488</v>
      </c>
      <c r="B247" t="s">
        <v>489</v>
      </c>
      <c r="C247">
        <v>-0.09</v>
      </c>
      <c r="D247">
        <v>0.03</v>
      </c>
      <c r="E247">
        <v>1.31</v>
      </c>
      <c r="F247">
        <v>0.11</v>
      </c>
      <c r="G247">
        <v>464.3</v>
      </c>
      <c r="H247">
        <v>3.2</v>
      </c>
      <c r="I247">
        <v>0.255</v>
      </c>
      <c r="J247">
        <v>4.1000000000000002E-2</v>
      </c>
      <c r="K247">
        <v>44.7</v>
      </c>
      <c r="L247">
        <v>1.9</v>
      </c>
      <c r="M247">
        <f t="shared" si="24"/>
        <v>1.2845794733586846</v>
      </c>
      <c r="N247">
        <f t="shared" si="25"/>
        <v>3.64363823823168E-2</v>
      </c>
      <c r="O247">
        <f t="shared" si="26"/>
        <v>1.9710520970197909</v>
      </c>
      <c r="P247">
        <f t="shared" si="27"/>
        <v>0.14035722851846175</v>
      </c>
      <c r="Q247">
        <f t="shared" si="28"/>
        <v>8.3780737904644353E-2</v>
      </c>
      <c r="R247">
        <f t="shared" si="29"/>
        <v>2.2040535494897633E-2</v>
      </c>
      <c r="S247">
        <f t="shared" si="30"/>
        <v>4.5282265133630116E-3</v>
      </c>
      <c r="T247">
        <f t="shared" si="31"/>
        <v>0.11033879423520458</v>
      </c>
      <c r="U247">
        <v>2.849315068493151</v>
      </c>
      <c r="V247">
        <v>5</v>
      </c>
      <c r="W247" s="10" t="s">
        <v>28</v>
      </c>
    </row>
    <row r="248" spans="1:23">
      <c r="A248" t="s">
        <v>490</v>
      </c>
      <c r="B248" t="s">
        <v>491</v>
      </c>
      <c r="C248">
        <v>0.18</v>
      </c>
      <c r="D248">
        <v>0.03</v>
      </c>
      <c r="E248">
        <v>0.87</v>
      </c>
      <c r="F248">
        <v>7.0000000000000007E-2</v>
      </c>
      <c r="G248">
        <v>330</v>
      </c>
      <c r="H248">
        <v>3</v>
      </c>
      <c r="I248">
        <v>0.36</v>
      </c>
      <c r="J248">
        <v>0.12</v>
      </c>
      <c r="K248">
        <v>7.94</v>
      </c>
      <c r="L248">
        <v>0.875</v>
      </c>
      <c r="M248">
        <f t="shared" si="24"/>
        <v>0.89259366696103992</v>
      </c>
      <c r="N248">
        <f t="shared" si="25"/>
        <v>2.4542905110835535E-2</v>
      </c>
      <c r="O248">
        <f t="shared" si="26"/>
        <v>0.2294779251650842</v>
      </c>
      <c r="P248">
        <f t="shared" si="27"/>
        <v>3.0352009877091708E-2</v>
      </c>
      <c r="Q248">
        <f t="shared" si="28"/>
        <v>2.5288814171215198E-2</v>
      </c>
      <c r="R248">
        <f t="shared" si="29"/>
        <v>1.1389529374002337E-2</v>
      </c>
      <c r="S248">
        <f t="shared" si="30"/>
        <v>6.9538765201540695E-4</v>
      </c>
      <c r="T248">
        <f t="shared" si="31"/>
        <v>1.2309160736824441E-2</v>
      </c>
      <c r="U248">
        <v>5.6273972602739724</v>
      </c>
      <c r="V248">
        <v>2.39</v>
      </c>
      <c r="W248" s="10" t="s">
        <v>292</v>
      </c>
    </row>
    <row r="249" spans="1:23" s="8" customFormat="1">
      <c r="A249" s="8" t="s">
        <v>492</v>
      </c>
      <c r="B249" s="8" t="s">
        <v>493</v>
      </c>
      <c r="G249" s="8">
        <v>801.3</v>
      </c>
      <c r="H249" s="8">
        <v>0.45</v>
      </c>
      <c r="I249" s="8">
        <v>0.39850000000000002</v>
      </c>
      <c r="J249" s="8">
        <v>7.3000000000000001E-3</v>
      </c>
      <c r="M249" s="8">
        <f t="shared" si="24"/>
        <v>0</v>
      </c>
      <c r="N249" s="8" t="e">
        <f t="shared" si="25"/>
        <v>#DIV/0!</v>
      </c>
      <c r="O249" s="8">
        <f t="shared" si="26"/>
        <v>0</v>
      </c>
      <c r="P249" s="8" t="e">
        <f t="shared" si="27"/>
        <v>#DIV/0!</v>
      </c>
      <c r="Q249" s="8">
        <f t="shared" si="28"/>
        <v>0</v>
      </c>
      <c r="R249" s="8">
        <f t="shared" si="29"/>
        <v>0</v>
      </c>
      <c r="S249" s="8">
        <f t="shared" si="30"/>
        <v>0</v>
      </c>
      <c r="T249" s="8" t="e">
        <f t="shared" si="31"/>
        <v>#DIV/0!</v>
      </c>
      <c r="U249" s="8">
        <v>2.429315068493151</v>
      </c>
      <c r="V249" s="8">
        <v>10.76</v>
      </c>
      <c r="W249" s="9"/>
    </row>
    <row r="250" spans="1:23">
      <c r="A250" t="s">
        <v>494</v>
      </c>
      <c r="B250" t="s">
        <v>495</v>
      </c>
      <c r="C250">
        <v>-0.21</v>
      </c>
      <c r="D250">
        <v>0.02</v>
      </c>
      <c r="E250">
        <v>0.77</v>
      </c>
      <c r="F250">
        <v>0.06</v>
      </c>
      <c r="G250">
        <v>14.182</v>
      </c>
      <c r="H250">
        <v>5.0000000000000001E-3</v>
      </c>
      <c r="I250">
        <v>0.17</v>
      </c>
      <c r="J250">
        <v>7.0000000000000007E-2</v>
      </c>
      <c r="K250">
        <v>3.53</v>
      </c>
      <c r="L250">
        <v>0.28999999999999998</v>
      </c>
      <c r="M250">
        <f t="shared" si="24"/>
        <v>0.10514613647318642</v>
      </c>
      <c r="N250">
        <f t="shared" si="25"/>
        <v>2.7311802942111296E-3</v>
      </c>
      <c r="O250">
        <f t="shared" si="26"/>
        <v>3.4795505388577438E-2</v>
      </c>
      <c r="P250">
        <f t="shared" si="27"/>
        <v>3.4088745161783285E-3</v>
      </c>
      <c r="Q250">
        <f t="shared" si="28"/>
        <v>2.8585542670502705E-3</v>
      </c>
      <c r="R250">
        <f t="shared" si="29"/>
        <v>4.2638916087331022E-4</v>
      </c>
      <c r="S250">
        <f t="shared" si="30"/>
        <v>4.089162951696686E-6</v>
      </c>
      <c r="T250">
        <f t="shared" si="31"/>
        <v>1.8075587214845422E-3</v>
      </c>
      <c r="U250">
        <v>7.5890410958904111</v>
      </c>
      <c r="V250">
        <v>1.93</v>
      </c>
      <c r="W250" s="10" t="s">
        <v>100</v>
      </c>
    </row>
    <row r="251" spans="1:23">
      <c r="A251" t="s">
        <v>496</v>
      </c>
      <c r="B251" t="s">
        <v>495</v>
      </c>
      <c r="C251">
        <v>-0.21</v>
      </c>
      <c r="D251">
        <v>0.02</v>
      </c>
      <c r="E251">
        <v>0.77</v>
      </c>
      <c r="F251">
        <v>0.06</v>
      </c>
      <c r="G251">
        <v>53.83</v>
      </c>
      <c r="H251">
        <v>0.11</v>
      </c>
      <c r="I251">
        <v>0.43</v>
      </c>
      <c r="J251">
        <v>0.2</v>
      </c>
      <c r="K251">
        <v>2.81</v>
      </c>
      <c r="L251">
        <v>0.46</v>
      </c>
      <c r="M251">
        <f t="shared" si="24"/>
        <v>0.2558495074925885</v>
      </c>
      <c r="N251">
        <f t="shared" si="25"/>
        <v>6.6545759641403156E-3</v>
      </c>
      <c r="O251">
        <f t="shared" si="26"/>
        <v>3.9584381701482908E-2</v>
      </c>
      <c r="P251">
        <f t="shared" si="27"/>
        <v>7.9788949823624573E-3</v>
      </c>
      <c r="Q251">
        <f t="shared" si="28"/>
        <v>6.4800055454384822E-3</v>
      </c>
      <c r="R251">
        <f t="shared" si="29"/>
        <v>4.1764897881579307E-3</v>
      </c>
      <c r="S251">
        <f t="shared" si="30"/>
        <v>2.6963167918528206E-5</v>
      </c>
      <c r="T251">
        <f t="shared" si="31"/>
        <v>2.0563315169601507E-3</v>
      </c>
      <c r="U251">
        <v>7.5890410958904111</v>
      </c>
      <c r="V251">
        <v>1.93</v>
      </c>
      <c r="W251" s="10" t="s">
        <v>100</v>
      </c>
    </row>
    <row r="252" spans="1:23">
      <c r="A252" t="s">
        <v>497</v>
      </c>
      <c r="B252" t="s">
        <v>498</v>
      </c>
      <c r="C252">
        <v>0.01</v>
      </c>
      <c r="D252">
        <v>0.04</v>
      </c>
      <c r="E252">
        <v>1.31</v>
      </c>
      <c r="F252">
        <v>0.09</v>
      </c>
      <c r="G252">
        <v>19.382000000000001</v>
      </c>
      <c r="H252">
        <v>6.0000000000000001E-3</v>
      </c>
      <c r="I252">
        <v>4.5999999999999999E-2</v>
      </c>
      <c r="J252">
        <v>2.1999999999999999E-2</v>
      </c>
      <c r="K252">
        <v>55.3</v>
      </c>
      <c r="L252">
        <v>1.2</v>
      </c>
      <c r="M252">
        <f t="shared" si="24"/>
        <v>0.15458270942897301</v>
      </c>
      <c r="N252">
        <f t="shared" si="25"/>
        <v>3.540205793719936E-3</v>
      </c>
      <c r="O252">
        <f t="shared" si="26"/>
        <v>0.8738878683206176</v>
      </c>
      <c r="P252">
        <f t="shared" si="27"/>
        <v>4.4299315842709797E-2</v>
      </c>
      <c r="Q252">
        <f t="shared" si="28"/>
        <v>1.8963208715818105E-2</v>
      </c>
      <c r="R252">
        <f t="shared" si="29"/>
        <v>8.8624982737519069E-4</v>
      </c>
      <c r="S252">
        <f t="shared" si="30"/>
        <v>9.0175200528388988E-5</v>
      </c>
      <c r="T252">
        <f t="shared" si="31"/>
        <v>4.0025398549035918E-2</v>
      </c>
      <c r="U252">
        <v>4.3526027397260272</v>
      </c>
      <c r="V252">
        <v>5.3</v>
      </c>
      <c r="W252" s="10" t="s">
        <v>499</v>
      </c>
    </row>
    <row r="253" spans="1:23">
      <c r="A253" t="s">
        <v>500</v>
      </c>
      <c r="B253" t="s">
        <v>498</v>
      </c>
      <c r="C253">
        <v>0.01</v>
      </c>
      <c r="D253">
        <v>0.04</v>
      </c>
      <c r="E253">
        <v>1.31</v>
      </c>
      <c r="F253">
        <v>0.09</v>
      </c>
      <c r="G253">
        <v>931</v>
      </c>
      <c r="H253">
        <v>17</v>
      </c>
      <c r="I253">
        <v>0.12</v>
      </c>
      <c r="J253">
        <v>0.02</v>
      </c>
      <c r="K253">
        <v>90.9</v>
      </c>
      <c r="L253">
        <v>3</v>
      </c>
      <c r="M253">
        <f t="shared" si="24"/>
        <v>2.042654787431359</v>
      </c>
      <c r="N253">
        <f t="shared" si="25"/>
        <v>5.2976635309796585E-2</v>
      </c>
      <c r="O253">
        <f t="shared" si="26"/>
        <v>5.1894557202140588</v>
      </c>
      <c r="P253">
        <f t="shared" si="27"/>
        <v>0.29493163313178544</v>
      </c>
      <c r="Q253">
        <f t="shared" si="28"/>
        <v>0.17126916568363229</v>
      </c>
      <c r="R253">
        <f t="shared" si="29"/>
        <v>1.26366616563654E-2</v>
      </c>
      <c r="S253">
        <f t="shared" si="30"/>
        <v>3.1586375669043688E-2</v>
      </c>
      <c r="T253">
        <f t="shared" si="31"/>
        <v>0.23768499481896452</v>
      </c>
      <c r="U253">
        <v>4.3526027397260272</v>
      </c>
      <c r="V253">
        <v>5.3</v>
      </c>
      <c r="W253" s="10" t="s">
        <v>499</v>
      </c>
    </row>
    <row r="254" spans="1:23">
      <c r="A254" t="s">
        <v>501</v>
      </c>
      <c r="B254" t="s">
        <v>502</v>
      </c>
      <c r="C254">
        <v>0.08</v>
      </c>
      <c r="D254">
        <v>0.02</v>
      </c>
      <c r="E254">
        <v>1.05</v>
      </c>
      <c r="F254">
        <v>0.08</v>
      </c>
      <c r="G254">
        <v>4218</v>
      </c>
      <c r="H254">
        <v>388</v>
      </c>
      <c r="I254">
        <v>0.02</v>
      </c>
      <c r="J254">
        <v>3.5000000000000003E-2</v>
      </c>
      <c r="K254">
        <v>23.3</v>
      </c>
      <c r="L254">
        <v>1.4</v>
      </c>
      <c r="M254">
        <f t="shared" si="24"/>
        <v>5.1952395044207877</v>
      </c>
      <c r="N254">
        <f t="shared" si="25"/>
        <v>0.34483598881871158</v>
      </c>
      <c r="O254">
        <f t="shared" si="26"/>
        <v>1.9126738716194123</v>
      </c>
      <c r="P254">
        <f t="shared" si="27"/>
        <v>0.1615158375011535</v>
      </c>
      <c r="Q254">
        <f t="shared" si="28"/>
        <v>0.11492461031189602</v>
      </c>
      <c r="R254">
        <f t="shared" si="29"/>
        <v>1.3394074731228377E-3</v>
      </c>
      <c r="S254">
        <f t="shared" si="30"/>
        <v>5.8646867566645458E-2</v>
      </c>
      <c r="T254">
        <f t="shared" si="31"/>
        <v>9.7151688717176485E-2</v>
      </c>
      <c r="U254">
        <v>12.038356164383559</v>
      </c>
      <c r="V254">
        <v>3.31</v>
      </c>
      <c r="W254" s="10" t="s">
        <v>115</v>
      </c>
    </row>
    <row r="255" spans="1:23">
      <c r="A255" t="s">
        <v>503</v>
      </c>
      <c r="B255" t="s">
        <v>504</v>
      </c>
      <c r="C255">
        <v>0.19</v>
      </c>
      <c r="D255">
        <v>0.05</v>
      </c>
      <c r="E255">
        <v>2.37</v>
      </c>
      <c r="F255">
        <v>0.44</v>
      </c>
      <c r="G255">
        <v>1125.7</v>
      </c>
      <c r="H255">
        <v>9</v>
      </c>
      <c r="I255">
        <v>0.1</v>
      </c>
      <c r="J255">
        <v>0.02</v>
      </c>
      <c r="K255">
        <v>161.19999999999999</v>
      </c>
      <c r="L255">
        <v>3.2</v>
      </c>
      <c r="M255">
        <f t="shared" si="24"/>
        <v>2.8248972103921206</v>
      </c>
      <c r="N255">
        <f t="shared" si="25"/>
        <v>0.17546503772364441</v>
      </c>
      <c r="O255">
        <f t="shared" si="26"/>
        <v>14.589236909368703</v>
      </c>
      <c r="P255">
        <f t="shared" si="27"/>
        <v>1.829428622138275</v>
      </c>
      <c r="Q255">
        <f t="shared" si="28"/>
        <v>0.28961264336215792</v>
      </c>
      <c r="R255">
        <f t="shared" si="29"/>
        <v>2.947320587751253E-2</v>
      </c>
      <c r="S255">
        <f t="shared" si="30"/>
        <v>3.8880439484859294E-2</v>
      </c>
      <c r="T255">
        <f t="shared" si="31"/>
        <v>1.8057002081919071</v>
      </c>
      <c r="U255">
        <v>3.526027397260274</v>
      </c>
      <c r="V255">
        <v>14.14</v>
      </c>
      <c r="W255" s="10" t="s">
        <v>28</v>
      </c>
    </row>
    <row r="256" spans="1:23">
      <c r="A256" t="s">
        <v>505</v>
      </c>
      <c r="B256" t="s">
        <v>506</v>
      </c>
      <c r="C256">
        <v>-0.1</v>
      </c>
      <c r="D256">
        <v>0.08</v>
      </c>
      <c r="E256">
        <v>2.25</v>
      </c>
      <c r="F256">
        <v>0.25</v>
      </c>
      <c r="G256">
        <v>1455</v>
      </c>
      <c r="H256">
        <v>12.5</v>
      </c>
      <c r="I256">
        <v>0.53300000000000003</v>
      </c>
      <c r="J256">
        <v>4.4999999999999998E-2</v>
      </c>
      <c r="K256">
        <v>92.2</v>
      </c>
      <c r="L256">
        <v>0.15</v>
      </c>
      <c r="M256">
        <f t="shared" si="24"/>
        <v>3.2943842927647244</v>
      </c>
      <c r="N256">
        <f t="shared" si="25"/>
        <v>0.12346449409056051</v>
      </c>
      <c r="O256">
        <f t="shared" si="26"/>
        <v>7.4664346996160162</v>
      </c>
      <c r="P256">
        <f t="shared" si="27"/>
        <v>0.60750591718916369</v>
      </c>
      <c r="Q256">
        <f t="shared" si="28"/>
        <v>1.2147128036251653E-2</v>
      </c>
      <c r="R256">
        <f t="shared" si="29"/>
        <v>0.25014622805109865</v>
      </c>
      <c r="S256">
        <f t="shared" si="30"/>
        <v>2.1381542667858008E-2</v>
      </c>
      <c r="T256">
        <f t="shared" si="31"/>
        <v>0.55306923700859389</v>
      </c>
      <c r="U256">
        <f>2281.15128/365</f>
        <v>6.2497295342465753</v>
      </c>
      <c r="V256">
        <v>12.7</v>
      </c>
      <c r="W256" s="10" t="s">
        <v>507</v>
      </c>
    </row>
    <row r="257" spans="1:23" s="8" customFormat="1">
      <c r="A257" s="8" t="s">
        <v>508</v>
      </c>
      <c r="B257" s="8" t="s">
        <v>509</v>
      </c>
      <c r="G257" s="8">
        <v>148.04</v>
      </c>
      <c r="H257" s="8">
        <v>0.24</v>
      </c>
      <c r="I257" s="8">
        <v>0.54</v>
      </c>
      <c r="J257" s="8">
        <v>0.04</v>
      </c>
      <c r="M257" s="8">
        <f t="shared" si="24"/>
        <v>0</v>
      </c>
      <c r="N257" s="8" t="e">
        <f t="shared" si="25"/>
        <v>#DIV/0!</v>
      </c>
      <c r="O257" s="8">
        <f t="shared" si="26"/>
        <v>0</v>
      </c>
      <c r="P257" s="8" t="e">
        <f t="shared" si="27"/>
        <v>#DIV/0!</v>
      </c>
      <c r="Q257" s="8">
        <f t="shared" si="28"/>
        <v>0</v>
      </c>
      <c r="R257" s="8">
        <f t="shared" si="29"/>
        <v>0</v>
      </c>
      <c r="S257" s="8">
        <f t="shared" si="30"/>
        <v>0</v>
      </c>
      <c r="T257" s="8" t="e">
        <f t="shared" si="31"/>
        <v>#DIV/0!</v>
      </c>
      <c r="W257" s="9"/>
    </row>
    <row r="258" spans="1:23">
      <c r="A258" t="s">
        <v>510</v>
      </c>
      <c r="B258" t="s">
        <v>511</v>
      </c>
      <c r="C258">
        <v>0.18</v>
      </c>
      <c r="D258">
        <v>0.16</v>
      </c>
      <c r="E258">
        <v>1.1399999999999999</v>
      </c>
      <c r="F258">
        <v>0.08</v>
      </c>
      <c r="G258">
        <v>94.44</v>
      </c>
      <c r="H258">
        <v>0.05</v>
      </c>
      <c r="I258">
        <v>0.04</v>
      </c>
      <c r="J258">
        <v>0.02</v>
      </c>
      <c r="K258">
        <v>19.23</v>
      </c>
      <c r="L258">
        <v>0.47</v>
      </c>
      <c r="M258">
        <f t="shared" ref="M258:M321" si="32">(G258/365)^(2/3)*E258^(1/3)</f>
        <v>0.42417365661663586</v>
      </c>
      <c r="N258">
        <f t="shared" ref="N258:N321" si="33">SQRT((2/3*(G258/365)^(-1/3)*E258^(1/3)*(H258/365))^2+(1/3*(G258/365)^(2/3)*E258^(-2/3)*F258)^2)</f>
        <v>9.9233202574720309E-3</v>
      </c>
      <c r="O258">
        <f t="shared" ref="O258:O321" si="34">0.004919*K258*SQRT(1-I258^2)*G258^(1/3)*E258^(2/3)</f>
        <v>0.46971051953817455</v>
      </c>
      <c r="P258">
        <f t="shared" ref="P258:P321" si="35">SQRT(Q258^2+R258^2+S258^2+T258^2)</f>
        <v>2.4795832017380257E-2</v>
      </c>
      <c r="Q258">
        <f t="shared" ref="Q258:Q321" si="36">0.004919*SQRT(1-I258^2)*G258^(1/3)*E258^(2/3)*L258</f>
        <v>1.1480184304885181E-2</v>
      </c>
      <c r="R258">
        <f t="shared" ref="R258:R321" si="37">0.004919*K258*I258/SQRT(1-I258^2)*G258^(1/3)*E258^(2/3)*J258</f>
        <v>3.7637060860430666E-4</v>
      </c>
      <c r="S258">
        <f t="shared" ref="S258:S321" si="38">0.004919*K258*SQRT(1-I258^2)*1/3*G258^(-2/3)*E258^(2/3)*H258</f>
        <v>8.2893992576975602E-5</v>
      </c>
      <c r="T258">
        <f t="shared" ref="T258:T321" si="39">0.004919*K258*SQRT(1-I258^2)*G258^(1/3)*2/3*E258^(-1/3)*F258</f>
        <v>2.197476114798478E-2</v>
      </c>
      <c r="U258">
        <f>2566/365</f>
        <v>7.0301369863013701</v>
      </c>
      <c r="V258">
        <v>8.8000000000000007</v>
      </c>
      <c r="W258" s="10" t="s">
        <v>327</v>
      </c>
    </row>
    <row r="259" spans="1:23">
      <c r="A259" t="s">
        <v>512</v>
      </c>
      <c r="B259" t="s">
        <v>511</v>
      </c>
      <c r="C259">
        <v>0.18</v>
      </c>
      <c r="D259">
        <v>0.16</v>
      </c>
      <c r="E259">
        <v>1.1399999999999999</v>
      </c>
      <c r="F259">
        <v>0.08</v>
      </c>
      <c r="G259">
        <v>201.99</v>
      </c>
      <c r="H259">
        <v>0.08</v>
      </c>
      <c r="I259">
        <v>4.8000000000000001E-2</v>
      </c>
      <c r="J259">
        <v>8.9999999999999993E-3</v>
      </c>
      <c r="K259">
        <v>44.2</v>
      </c>
      <c r="L259">
        <v>0.5</v>
      </c>
      <c r="M259">
        <f t="shared" si="32"/>
        <v>0.70414097982732737</v>
      </c>
      <c r="N259">
        <f t="shared" si="33"/>
        <v>1.6472183306780071E-2</v>
      </c>
      <c r="O259">
        <f t="shared" si="34"/>
        <v>1.3905226413568885</v>
      </c>
      <c r="P259">
        <f t="shared" si="35"/>
        <v>6.6931371385279506E-2</v>
      </c>
      <c r="Q259">
        <f t="shared" si="36"/>
        <v>1.5729894132996476E-2</v>
      </c>
      <c r="R259">
        <f t="shared" si="37"/>
        <v>6.020930033458846E-4</v>
      </c>
      <c r="S259">
        <f t="shared" si="38"/>
        <v>1.8357643333589318E-4</v>
      </c>
      <c r="T259">
        <f t="shared" si="39"/>
        <v>6.505369082371408E-2</v>
      </c>
      <c r="U259">
        <f>2566/365</f>
        <v>7.0301369863013701</v>
      </c>
      <c r="V259">
        <v>8.8000000000000007</v>
      </c>
      <c r="W259" s="10" t="s">
        <v>327</v>
      </c>
    </row>
    <row r="260" spans="1:23">
      <c r="A260" t="s">
        <v>513</v>
      </c>
      <c r="B260" t="s">
        <v>511</v>
      </c>
      <c r="C260">
        <v>0.18</v>
      </c>
      <c r="D260">
        <v>0.16</v>
      </c>
      <c r="E260">
        <v>1.1399999999999999</v>
      </c>
      <c r="F260">
        <v>0.08</v>
      </c>
      <c r="G260">
        <v>1069.8</v>
      </c>
      <c r="H260">
        <v>6.7</v>
      </c>
      <c r="I260">
        <v>7.3999999999999996E-2</v>
      </c>
      <c r="J260">
        <v>2.5000000000000001E-2</v>
      </c>
      <c r="K260">
        <v>22.63</v>
      </c>
      <c r="L260">
        <v>0.59</v>
      </c>
      <c r="M260">
        <f t="shared" si="32"/>
        <v>2.1394793701928743</v>
      </c>
      <c r="N260">
        <f t="shared" si="33"/>
        <v>5.083726679822495E-2</v>
      </c>
      <c r="O260">
        <f t="shared" si="34"/>
        <v>1.2390051435228147</v>
      </c>
      <c r="P260">
        <f t="shared" si="35"/>
        <v>6.6448732922306825E-2</v>
      </c>
      <c r="Q260">
        <f t="shared" si="36"/>
        <v>3.2302829636697339E-2</v>
      </c>
      <c r="R260">
        <f t="shared" si="37"/>
        <v>2.3047804934996116E-3</v>
      </c>
      <c r="S260">
        <f t="shared" si="38"/>
        <v>2.5865689728930227E-3</v>
      </c>
      <c r="T260">
        <f t="shared" si="39"/>
        <v>5.7965152913348056E-2</v>
      </c>
      <c r="U260">
        <f>2566/365</f>
        <v>7.0301369863013701</v>
      </c>
      <c r="V260">
        <v>8.8000000000000007</v>
      </c>
      <c r="W260" s="10" t="s">
        <v>327</v>
      </c>
    </row>
    <row r="261" spans="1:23">
      <c r="A261" t="s">
        <v>514</v>
      </c>
      <c r="B261" t="s">
        <v>511</v>
      </c>
      <c r="C261">
        <v>0.18</v>
      </c>
      <c r="D261">
        <v>0.16</v>
      </c>
      <c r="E261">
        <v>1.1399999999999999</v>
      </c>
      <c r="F261">
        <v>0.08</v>
      </c>
      <c r="G261">
        <v>5000</v>
      </c>
      <c r="H261">
        <v>1280</v>
      </c>
      <c r="I261">
        <v>0.26</v>
      </c>
      <c r="J261">
        <v>0.22</v>
      </c>
      <c r="K261">
        <v>8.8000000000000007</v>
      </c>
      <c r="L261">
        <v>0.9</v>
      </c>
      <c r="M261">
        <f t="shared" si="32"/>
        <v>5.9807141227809915</v>
      </c>
      <c r="N261">
        <f t="shared" si="33"/>
        <v>1.0302513624498835</v>
      </c>
      <c r="O261">
        <f t="shared" si="34"/>
        <v>0.77998669782167929</v>
      </c>
      <c r="P261">
        <f t="shared" si="35"/>
        <v>0.12006135894646271</v>
      </c>
      <c r="Q261">
        <f t="shared" si="36"/>
        <v>7.9771366822671746E-2</v>
      </c>
      <c r="R261">
        <f t="shared" si="37"/>
        <v>4.784989180115836E-2</v>
      </c>
      <c r="S261">
        <f t="shared" si="38"/>
        <v>6.6558864880783261E-2</v>
      </c>
      <c r="T261">
        <f t="shared" si="39"/>
        <v>3.6490605746043479E-2</v>
      </c>
      <c r="U261">
        <f>2566/365</f>
        <v>7.0301369863013701</v>
      </c>
      <c r="V261">
        <v>8.8000000000000007</v>
      </c>
      <c r="W261" s="10" t="s">
        <v>327</v>
      </c>
    </row>
    <row r="262" spans="1:23">
      <c r="A262" t="s">
        <v>515</v>
      </c>
      <c r="B262" t="s">
        <v>516</v>
      </c>
      <c r="C262">
        <v>0.13</v>
      </c>
      <c r="D262">
        <v>0.01</v>
      </c>
      <c r="E262">
        <v>1.04</v>
      </c>
      <c r="F262">
        <v>7.0000000000000007E-2</v>
      </c>
      <c r="G262">
        <v>653.21996999999999</v>
      </c>
      <c r="H262">
        <v>1.21</v>
      </c>
      <c r="I262">
        <v>0.41</v>
      </c>
      <c r="J262">
        <v>0.01</v>
      </c>
      <c r="K262">
        <v>234.5</v>
      </c>
      <c r="L262">
        <v>6.4</v>
      </c>
      <c r="M262">
        <f t="shared" si="32"/>
        <v>1.4934436445157597</v>
      </c>
      <c r="N262">
        <f t="shared" si="33"/>
        <v>3.3557465737978041E-2</v>
      </c>
      <c r="O262">
        <f t="shared" si="34"/>
        <v>9.370525404260599</v>
      </c>
      <c r="P262">
        <f t="shared" si="35"/>
        <v>0.49433482068884027</v>
      </c>
      <c r="Q262">
        <f t="shared" si="36"/>
        <v>0.25574141828259206</v>
      </c>
      <c r="R262">
        <f t="shared" si="37"/>
        <v>4.618241874921078E-2</v>
      </c>
      <c r="S262">
        <f t="shared" si="38"/>
        <v>5.78586910988822E-3</v>
      </c>
      <c r="T262">
        <f t="shared" si="39"/>
        <v>0.42047229378092432</v>
      </c>
      <c r="U262">
        <v>2.4657534246575339</v>
      </c>
      <c r="V262">
        <v>8.6999999999999993</v>
      </c>
      <c r="W262" s="10" t="s">
        <v>292</v>
      </c>
    </row>
    <row r="263" spans="1:23">
      <c r="A263" t="s">
        <v>517</v>
      </c>
      <c r="B263" t="s">
        <v>518</v>
      </c>
      <c r="C263">
        <v>0.09</v>
      </c>
      <c r="D263">
        <v>0.05</v>
      </c>
      <c r="E263">
        <v>1.1599999999999999</v>
      </c>
      <c r="F263">
        <v>0.08</v>
      </c>
      <c r="G263">
        <v>349.7</v>
      </c>
      <c r="H263">
        <v>1.2</v>
      </c>
      <c r="I263">
        <v>0.17</v>
      </c>
      <c r="J263">
        <v>0.06</v>
      </c>
      <c r="K263">
        <v>33.200000000000003</v>
      </c>
      <c r="L263">
        <v>2.5</v>
      </c>
      <c r="M263">
        <f t="shared" si="32"/>
        <v>1.0211460027327801</v>
      </c>
      <c r="N263">
        <f t="shared" si="33"/>
        <v>2.3590569103792324E-2</v>
      </c>
      <c r="O263">
        <f t="shared" si="34"/>
        <v>1.2517494816962913</v>
      </c>
      <c r="P263">
        <f t="shared" si="35"/>
        <v>0.11122827840663589</v>
      </c>
      <c r="Q263">
        <f t="shared" si="36"/>
        <v>9.4258244103636424E-2</v>
      </c>
      <c r="R263">
        <f t="shared" si="37"/>
        <v>1.314781661343031E-2</v>
      </c>
      <c r="S263">
        <f t="shared" si="38"/>
        <v>1.4317980917315316E-3</v>
      </c>
      <c r="T263">
        <f t="shared" si="39"/>
        <v>5.7551700307875472E-2</v>
      </c>
      <c r="U263">
        <v>13.88219178082192</v>
      </c>
      <c r="V263">
        <v>11.2</v>
      </c>
      <c r="W263" s="10" t="s">
        <v>292</v>
      </c>
    </row>
    <row r="264" spans="1:23">
      <c r="A264" t="s">
        <v>519</v>
      </c>
      <c r="B264" t="s">
        <v>518</v>
      </c>
      <c r="C264">
        <v>0.09</v>
      </c>
      <c r="D264">
        <v>0.05</v>
      </c>
      <c r="E264">
        <v>1.1599999999999999</v>
      </c>
      <c r="F264">
        <v>0.08</v>
      </c>
      <c r="G264">
        <v>6005</v>
      </c>
      <c r="H264">
        <v>477</v>
      </c>
      <c r="I264">
        <v>0.21</v>
      </c>
      <c r="J264">
        <v>7.0000000000000007E-2</v>
      </c>
      <c r="K264">
        <v>55.2</v>
      </c>
      <c r="L264">
        <v>3</v>
      </c>
      <c r="M264">
        <f t="shared" si="32"/>
        <v>6.7967207665966809</v>
      </c>
      <c r="N264">
        <f t="shared" si="33"/>
        <v>0.39237720199745019</v>
      </c>
      <c r="O264">
        <f t="shared" si="34"/>
        <v>5.3271933672521659</v>
      </c>
      <c r="P264">
        <f t="shared" si="35"/>
        <v>0.41281937512456124</v>
      </c>
      <c r="Q264">
        <f t="shared" si="36"/>
        <v>0.28952137865500893</v>
      </c>
      <c r="R264">
        <f t="shared" si="37"/>
        <v>8.1922525890372244E-2</v>
      </c>
      <c r="S264">
        <f t="shared" si="38"/>
        <v>0.14105307999885008</v>
      </c>
      <c r="T264">
        <f t="shared" si="39"/>
        <v>0.24492843067826051</v>
      </c>
      <c r="U264">
        <v>13.88219178082192</v>
      </c>
      <c r="V264">
        <v>11.2</v>
      </c>
      <c r="W264" s="10" t="s">
        <v>292</v>
      </c>
    </row>
    <row r="265" spans="1:23">
      <c r="A265" t="s">
        <v>520</v>
      </c>
      <c r="B265" t="s">
        <v>521</v>
      </c>
      <c r="C265">
        <v>0.19</v>
      </c>
      <c r="D265">
        <v>0.03</v>
      </c>
      <c r="E265">
        <v>0.97</v>
      </c>
      <c r="F265">
        <v>7.0000000000000007E-2</v>
      </c>
      <c r="G265">
        <v>1928</v>
      </c>
      <c r="H265">
        <v>46</v>
      </c>
      <c r="I265">
        <v>0.53</v>
      </c>
      <c r="J265">
        <v>0.20499999999999999</v>
      </c>
      <c r="K265">
        <v>92</v>
      </c>
      <c r="L265">
        <v>65.5</v>
      </c>
      <c r="M265">
        <f t="shared" si="32"/>
        <v>3.0023871189062397</v>
      </c>
      <c r="N265">
        <f t="shared" si="33"/>
        <v>8.658341851200628E-2</v>
      </c>
      <c r="O265">
        <f t="shared" si="34"/>
        <v>4.6803262459687041</v>
      </c>
      <c r="P265">
        <f t="shared" si="35"/>
        <v>3.4140360350801848</v>
      </c>
      <c r="Q265">
        <f t="shared" si="36"/>
        <v>3.3321887946842406</v>
      </c>
      <c r="R265">
        <f t="shared" si="37"/>
        <v>0.70715817914684997</v>
      </c>
      <c r="S265">
        <f t="shared" si="38"/>
        <v>3.7222511638063713E-2</v>
      </c>
      <c r="T265">
        <f t="shared" si="39"/>
        <v>0.22517033485760091</v>
      </c>
      <c r="U265">
        <v>5.7534246575342456</v>
      </c>
      <c r="V265">
        <v>10.8</v>
      </c>
      <c r="W265" s="10" t="s">
        <v>292</v>
      </c>
    </row>
    <row r="266" spans="1:23">
      <c r="A266" t="s">
        <v>522</v>
      </c>
      <c r="B266" t="s">
        <v>523</v>
      </c>
      <c r="C266">
        <v>0.23</v>
      </c>
      <c r="D266">
        <v>0.03</v>
      </c>
      <c r="E266">
        <v>1.69</v>
      </c>
      <c r="F266">
        <v>0.12</v>
      </c>
      <c r="G266">
        <v>1299</v>
      </c>
      <c r="H266">
        <v>48</v>
      </c>
      <c r="I266">
        <v>0.09</v>
      </c>
      <c r="J266">
        <v>0.09</v>
      </c>
      <c r="K266">
        <v>24.8</v>
      </c>
      <c r="L266">
        <v>2.6</v>
      </c>
      <c r="M266">
        <f t="shared" si="32"/>
        <v>2.7765559285399748</v>
      </c>
      <c r="N266">
        <f t="shared" si="33"/>
        <v>9.4853217592924935E-2</v>
      </c>
      <c r="O266">
        <f t="shared" si="34"/>
        <v>1.8808607138121256</v>
      </c>
      <c r="P266">
        <f t="shared" si="35"/>
        <v>0.21813420677936876</v>
      </c>
      <c r="Q266">
        <f t="shared" si="36"/>
        <v>0.19718701031901315</v>
      </c>
      <c r="R266">
        <f t="shared" si="37"/>
        <v>1.5359382782415784E-2</v>
      </c>
      <c r="S266">
        <f t="shared" si="38"/>
        <v>2.3166875612774442E-2</v>
      </c>
      <c r="T266">
        <f t="shared" si="39"/>
        <v>8.9034826689331395E-2</v>
      </c>
      <c r="U266">
        <v>4.0136986301369859</v>
      </c>
      <c r="V266">
        <v>4.8</v>
      </c>
      <c r="W266" s="10" t="s">
        <v>524</v>
      </c>
    </row>
    <row r="267" spans="1:23">
      <c r="A267" t="s">
        <v>525</v>
      </c>
      <c r="B267" t="s">
        <v>526</v>
      </c>
      <c r="C267">
        <v>0.21</v>
      </c>
      <c r="D267">
        <v>0.05</v>
      </c>
      <c r="E267">
        <v>1.1000000000000001</v>
      </c>
      <c r="F267">
        <v>0.08</v>
      </c>
      <c r="G267">
        <v>386.29998999999998</v>
      </c>
      <c r="H267">
        <v>1.6</v>
      </c>
      <c r="I267">
        <v>0.5</v>
      </c>
      <c r="J267">
        <v>0</v>
      </c>
      <c r="K267">
        <v>51.3</v>
      </c>
      <c r="L267">
        <v>2.2999999999999998</v>
      </c>
      <c r="M267">
        <f t="shared" si="32"/>
        <v>1.0720592375925801</v>
      </c>
      <c r="N267">
        <f t="shared" si="33"/>
        <v>2.6157357307317854E-2</v>
      </c>
      <c r="O267">
        <f t="shared" si="34"/>
        <v>1.6960090881143126</v>
      </c>
      <c r="P267">
        <f t="shared" si="35"/>
        <v>0.11202395922683199</v>
      </c>
      <c r="Q267">
        <f t="shared" si="36"/>
        <v>7.6039393814091985E-2</v>
      </c>
      <c r="R267">
        <f t="shared" si="37"/>
        <v>0</v>
      </c>
      <c r="S267">
        <f t="shared" si="38"/>
        <v>2.3415433697723722E-3</v>
      </c>
      <c r="T267">
        <f t="shared" si="39"/>
        <v>8.2230743666148493E-2</v>
      </c>
      <c r="U267">
        <v>4.1890410958904107</v>
      </c>
      <c r="V267">
        <v>10.6</v>
      </c>
      <c r="W267" s="10" t="s">
        <v>33</v>
      </c>
    </row>
    <row r="268" spans="1:23">
      <c r="A268" t="s">
        <v>527</v>
      </c>
      <c r="B268" t="s">
        <v>528</v>
      </c>
      <c r="C268">
        <v>0.15</v>
      </c>
      <c r="D268">
        <v>0.04</v>
      </c>
      <c r="E268">
        <v>1.28</v>
      </c>
      <c r="F268">
        <v>0.09</v>
      </c>
      <c r="G268">
        <v>2.1974</v>
      </c>
      <c r="H268">
        <v>2.9999999999999997E-4</v>
      </c>
      <c r="I268">
        <v>7.0000000000000007E-2</v>
      </c>
      <c r="J268">
        <v>7.0000000000000007E-2</v>
      </c>
      <c r="K268">
        <v>144</v>
      </c>
      <c r="L268">
        <v>2.6</v>
      </c>
      <c r="M268">
        <f t="shared" si="32"/>
        <v>3.5931953338511846E-2</v>
      </c>
      <c r="N268">
        <f t="shared" si="33"/>
        <v>8.4216150645814464E-4</v>
      </c>
      <c r="O268">
        <f t="shared" si="34"/>
        <v>1.0829681832886295</v>
      </c>
      <c r="P268">
        <f t="shared" si="35"/>
        <v>5.4660589735463533E-2</v>
      </c>
      <c r="Q268">
        <f t="shared" si="36"/>
        <v>1.9553592198266925E-2</v>
      </c>
      <c r="R268">
        <f t="shared" si="37"/>
        <v>5.3326742017026276E-3</v>
      </c>
      <c r="S268">
        <f t="shared" si="38"/>
        <v>4.9284071324685054E-5</v>
      </c>
      <c r="T268">
        <f t="shared" si="39"/>
        <v>5.0764133591654506E-2</v>
      </c>
      <c r="U268">
        <f>422/365</f>
        <v>1.1561643835616437</v>
      </c>
      <c r="V268">
        <v>6.8</v>
      </c>
      <c r="W268" s="10" t="s">
        <v>422</v>
      </c>
    </row>
    <row r="269" spans="1:23">
      <c r="A269" t="s">
        <v>529</v>
      </c>
      <c r="B269" t="s">
        <v>530</v>
      </c>
      <c r="C269">
        <v>0.22</v>
      </c>
      <c r="D269">
        <v>0.03</v>
      </c>
      <c r="E269">
        <v>0.97</v>
      </c>
      <c r="F269">
        <v>7.0000000000000007E-2</v>
      </c>
      <c r="G269">
        <v>1086</v>
      </c>
      <c r="H269">
        <v>90</v>
      </c>
      <c r="I269">
        <v>0.18</v>
      </c>
      <c r="J269">
        <v>0.1</v>
      </c>
      <c r="K269">
        <v>63</v>
      </c>
      <c r="L269">
        <v>20</v>
      </c>
      <c r="M269">
        <f t="shared" si="32"/>
        <v>2.0477733431843288</v>
      </c>
      <c r="N269">
        <f t="shared" si="33"/>
        <v>0.1233951596048628</v>
      </c>
      <c r="O269">
        <f t="shared" si="34"/>
        <v>3.0703630653662581</v>
      </c>
      <c r="P269">
        <f t="shared" si="35"/>
        <v>0.99113671921171687</v>
      </c>
      <c r="Q269">
        <f t="shared" si="36"/>
        <v>0.97471843344960596</v>
      </c>
      <c r="R269">
        <f t="shared" si="37"/>
        <v>5.7117130194907662E-2</v>
      </c>
      <c r="S269">
        <f t="shared" si="38"/>
        <v>8.4816659264261365E-2</v>
      </c>
      <c r="T269">
        <f t="shared" si="39"/>
        <v>0.14771506156401243</v>
      </c>
      <c r="U269">
        <v>4.484931506849315</v>
      </c>
      <c r="V269">
        <v>3.88</v>
      </c>
      <c r="W269" s="10" t="s">
        <v>115</v>
      </c>
    </row>
    <row r="270" spans="1:23" s="8" customFormat="1">
      <c r="A270" s="8" t="s">
        <v>531</v>
      </c>
      <c r="B270" s="8" t="s">
        <v>532</v>
      </c>
      <c r="M270" s="8">
        <f t="shared" si="32"/>
        <v>0</v>
      </c>
      <c r="N270" s="8" t="e">
        <f t="shared" si="33"/>
        <v>#DIV/0!</v>
      </c>
      <c r="O270" s="8">
        <f t="shared" si="34"/>
        <v>0</v>
      </c>
      <c r="P270" s="8" t="e">
        <f t="shared" si="35"/>
        <v>#DIV/0!</v>
      </c>
      <c r="Q270" s="8">
        <f t="shared" si="36"/>
        <v>0</v>
      </c>
      <c r="R270" s="8">
        <f t="shared" si="37"/>
        <v>0</v>
      </c>
      <c r="S270" s="8" t="e">
        <f t="shared" si="38"/>
        <v>#DIV/0!</v>
      </c>
      <c r="T270" s="8" t="e">
        <f t="shared" si="39"/>
        <v>#DIV/0!</v>
      </c>
      <c r="W270" s="9"/>
    </row>
    <row r="271" spans="1:23">
      <c r="A271" t="s">
        <v>533</v>
      </c>
      <c r="B271" t="s">
        <v>534</v>
      </c>
      <c r="C271">
        <v>-0.31</v>
      </c>
      <c r="D271">
        <v>0.05</v>
      </c>
      <c r="E271">
        <v>1.04</v>
      </c>
      <c r="F271">
        <v>7.0000000000000007E-2</v>
      </c>
      <c r="G271">
        <v>39.845799999999997</v>
      </c>
      <c r="H271">
        <v>1.4499999999999999E-3</v>
      </c>
      <c r="I271">
        <v>3.73E-2</v>
      </c>
      <c r="J271">
        <v>3.9500000000000004E-3</v>
      </c>
      <c r="K271">
        <v>67.28</v>
      </c>
      <c r="L271">
        <v>0.25</v>
      </c>
      <c r="M271">
        <f t="shared" si="32"/>
        <v>0.23142178406140967</v>
      </c>
      <c r="N271">
        <f t="shared" si="33"/>
        <v>5.1921584470560247E-3</v>
      </c>
      <c r="O271">
        <f t="shared" si="34"/>
        <v>1.1595163850061201</v>
      </c>
      <c r="P271">
        <f t="shared" si="35"/>
        <v>5.2207953294531137E-2</v>
      </c>
      <c r="Q271">
        <f t="shared" si="36"/>
        <v>4.3085478039763684E-3</v>
      </c>
      <c r="R271">
        <f t="shared" si="37"/>
        <v>1.710753620253089E-4</v>
      </c>
      <c r="S271">
        <f t="shared" si="38"/>
        <v>1.4065043729066168E-5</v>
      </c>
      <c r="T271">
        <f t="shared" si="39"/>
        <v>5.202958137847976E-2</v>
      </c>
      <c r="U271">
        <v>9.213698630136987</v>
      </c>
      <c r="V271">
        <v>2.57</v>
      </c>
      <c r="W271" s="10" t="s">
        <v>33</v>
      </c>
    </row>
    <row r="272" spans="1:23">
      <c r="A272" t="s">
        <v>535</v>
      </c>
      <c r="B272" t="s">
        <v>534</v>
      </c>
      <c r="C272">
        <v>-0.31</v>
      </c>
      <c r="D272">
        <v>0.05</v>
      </c>
      <c r="E272">
        <v>1.04</v>
      </c>
      <c r="F272">
        <v>7.0000000000000007E-2</v>
      </c>
      <c r="G272">
        <v>102.54</v>
      </c>
      <c r="H272">
        <v>0.17</v>
      </c>
      <c r="I272">
        <v>5.1999999999999998E-2</v>
      </c>
      <c r="J272">
        <v>4.9000000000000002E-2</v>
      </c>
      <c r="K272">
        <v>3.74</v>
      </c>
      <c r="L272">
        <v>0.28000000000000003</v>
      </c>
      <c r="M272">
        <f t="shared" si="32"/>
        <v>0.43458834884582009</v>
      </c>
      <c r="N272">
        <f t="shared" si="33"/>
        <v>9.7622037757174283E-3</v>
      </c>
      <c r="O272">
        <f t="shared" si="34"/>
        <v>8.8270135631879534E-2</v>
      </c>
      <c r="P272">
        <f t="shared" si="35"/>
        <v>7.7079973857128656E-3</v>
      </c>
      <c r="Q272">
        <f t="shared" si="36"/>
        <v>6.6084593521193247E-3</v>
      </c>
      <c r="R272">
        <f t="shared" si="37"/>
        <v>2.2552211739546645E-4</v>
      </c>
      <c r="S272">
        <f t="shared" si="38"/>
        <v>4.8780713404263477E-5</v>
      </c>
      <c r="T272">
        <f t="shared" si="39"/>
        <v>3.9608394193792109E-3</v>
      </c>
      <c r="U272">
        <v>9.213698630136987</v>
      </c>
      <c r="V272">
        <v>2.57</v>
      </c>
      <c r="W272" s="10" t="s">
        <v>33</v>
      </c>
    </row>
    <row r="273" spans="1:23">
      <c r="A273" t="s">
        <v>536</v>
      </c>
      <c r="B273" t="s">
        <v>537</v>
      </c>
      <c r="C273">
        <v>0.12</v>
      </c>
      <c r="D273">
        <v>0.01</v>
      </c>
      <c r="E273">
        <v>1.07</v>
      </c>
      <c r="F273">
        <v>7.0000000000000007E-2</v>
      </c>
      <c r="G273">
        <v>103.95</v>
      </c>
      <c r="H273">
        <v>0.13</v>
      </c>
      <c r="I273">
        <v>0.307</v>
      </c>
      <c r="J273">
        <v>1.7000000000000001E-2</v>
      </c>
      <c r="K273">
        <v>242.7</v>
      </c>
      <c r="L273">
        <v>4.5999999999999996</v>
      </c>
      <c r="M273">
        <f t="shared" si="32"/>
        <v>0.44274025619427532</v>
      </c>
      <c r="N273">
        <f t="shared" si="33"/>
        <v>9.6618257329504683E-3</v>
      </c>
      <c r="O273">
        <f t="shared" si="34"/>
        <v>5.5887544198071799</v>
      </c>
      <c r="P273">
        <f t="shared" si="35"/>
        <v>0.26772196287526878</v>
      </c>
      <c r="Q273">
        <f t="shared" si="36"/>
        <v>0.10592612414962105</v>
      </c>
      <c r="R273">
        <f t="shared" si="37"/>
        <v>3.2202790079142805E-2</v>
      </c>
      <c r="S273">
        <f t="shared" si="38"/>
        <v>2.3297677555713767E-3</v>
      </c>
      <c r="T273">
        <f t="shared" si="39"/>
        <v>0.24374629868317921</v>
      </c>
      <c r="U273">
        <v>3.0301369863013701</v>
      </c>
      <c r="V273">
        <v>15.3</v>
      </c>
      <c r="W273" s="10" t="s">
        <v>109</v>
      </c>
    </row>
    <row r="274" spans="1:23">
      <c r="A274" t="s">
        <v>538</v>
      </c>
      <c r="B274" t="s">
        <v>539</v>
      </c>
      <c r="C274">
        <v>-0.13</v>
      </c>
      <c r="D274">
        <v>0.03</v>
      </c>
      <c r="E274">
        <v>2.15</v>
      </c>
      <c r="F274">
        <v>0.23</v>
      </c>
      <c r="G274">
        <v>176.3</v>
      </c>
      <c r="H274">
        <v>0.39</v>
      </c>
      <c r="I274">
        <v>0.112</v>
      </c>
      <c r="J274">
        <v>3.5000000000000003E-2</v>
      </c>
      <c r="K274">
        <v>70.599999999999994</v>
      </c>
      <c r="L274">
        <v>3.1</v>
      </c>
      <c r="M274">
        <f t="shared" si="32"/>
        <v>0.79454613339876434</v>
      </c>
      <c r="N274">
        <f t="shared" si="33"/>
        <v>2.8356873005429887E-2</v>
      </c>
      <c r="O274">
        <f t="shared" si="34"/>
        <v>3.2234193663656603</v>
      </c>
      <c r="P274">
        <f t="shared" si="35"/>
        <v>0.27027879694525625</v>
      </c>
      <c r="Q274">
        <f t="shared" si="36"/>
        <v>0.1415382441322032</v>
      </c>
      <c r="R274">
        <f t="shared" si="37"/>
        <v>1.2796320966355348E-2</v>
      </c>
      <c r="S274">
        <f t="shared" si="38"/>
        <v>2.3768832537012811E-3</v>
      </c>
      <c r="T274">
        <f t="shared" si="39"/>
        <v>0.22988727264003156</v>
      </c>
      <c r="U274">
        <v>3.8082191780821919</v>
      </c>
      <c r="V274">
        <v>9.6999999999999993</v>
      </c>
      <c r="W274" s="10" t="s">
        <v>28</v>
      </c>
    </row>
    <row r="275" spans="1:23">
      <c r="A275" t="s">
        <v>540</v>
      </c>
      <c r="B275" t="s">
        <v>541</v>
      </c>
      <c r="C275">
        <v>0.19</v>
      </c>
      <c r="D275">
        <v>0.01</v>
      </c>
      <c r="E275">
        <v>1.04</v>
      </c>
      <c r="F275">
        <v>7.0000000000000007E-2</v>
      </c>
      <c r="G275">
        <v>5.7727000000000004</v>
      </c>
      <c r="H275">
        <v>2.5000000000000001E-3</v>
      </c>
      <c r="I275">
        <v>0.14000000000000001</v>
      </c>
      <c r="J275">
        <v>0.19</v>
      </c>
      <c r="K275">
        <v>2.7</v>
      </c>
      <c r="L275">
        <v>0.6</v>
      </c>
      <c r="M275">
        <f t="shared" si="32"/>
        <v>6.383642082283715E-2</v>
      </c>
      <c r="N275">
        <f t="shared" si="33"/>
        <v>1.4323459716718344E-3</v>
      </c>
      <c r="O275">
        <f t="shared" si="34"/>
        <v>2.4215352402642724E-2</v>
      </c>
      <c r="P275">
        <f t="shared" si="35"/>
        <v>5.5289726114146889E-3</v>
      </c>
      <c r="Q275">
        <f t="shared" si="36"/>
        <v>5.3811894228094938E-3</v>
      </c>
      <c r="R275">
        <f t="shared" si="37"/>
        <v>6.5700568534301964E-4</v>
      </c>
      <c r="S275">
        <f t="shared" si="38"/>
        <v>3.4956710612946465E-6</v>
      </c>
      <c r="T275">
        <f t="shared" si="39"/>
        <v>1.0865863257596095E-3</v>
      </c>
      <c r="U275">
        <v>9.2164383561643834</v>
      </c>
      <c r="V275">
        <v>3.43</v>
      </c>
      <c r="W275" s="10" t="s">
        <v>292</v>
      </c>
    </row>
    <row r="276" spans="1:23">
      <c r="A276" t="s">
        <v>542</v>
      </c>
      <c r="B276" t="s">
        <v>541</v>
      </c>
      <c r="C276">
        <v>0.19</v>
      </c>
      <c r="D276">
        <v>0.01</v>
      </c>
      <c r="E276">
        <v>1.04</v>
      </c>
      <c r="F276">
        <v>7.0000000000000007E-2</v>
      </c>
      <c r="G276">
        <v>13.505000000000001</v>
      </c>
      <c r="H276">
        <v>4.0000000000000001E-3</v>
      </c>
      <c r="I276">
        <v>0</v>
      </c>
      <c r="J276">
        <v>0</v>
      </c>
      <c r="K276">
        <v>1.57</v>
      </c>
      <c r="L276">
        <v>0.19</v>
      </c>
      <c r="M276">
        <f t="shared" si="32"/>
        <v>0.11249820573270018</v>
      </c>
      <c r="N276">
        <f t="shared" si="33"/>
        <v>2.5240959544758444E-3</v>
      </c>
      <c r="O276">
        <f t="shared" si="34"/>
        <v>1.8878329589871571E-2</v>
      </c>
      <c r="P276">
        <f t="shared" si="35"/>
        <v>2.4366294659931629E-3</v>
      </c>
      <c r="Q276">
        <f t="shared" si="36"/>
        <v>2.2846386127870055E-3</v>
      </c>
      <c r="R276">
        <f t="shared" si="37"/>
        <v>0</v>
      </c>
      <c r="S276">
        <f t="shared" si="38"/>
        <v>1.8638360695911711E-6</v>
      </c>
      <c r="T276">
        <f t="shared" si="39"/>
        <v>8.4710453287885259E-4</v>
      </c>
      <c r="U276">
        <v>9.2164383561643834</v>
      </c>
      <c r="V276">
        <v>3.43</v>
      </c>
      <c r="W276" s="10" t="s">
        <v>292</v>
      </c>
    </row>
    <row r="277" spans="1:23" s="8" customFormat="1">
      <c r="A277" s="8" t="s">
        <v>543</v>
      </c>
      <c r="B277" s="8" t="s">
        <v>544</v>
      </c>
      <c r="G277" s="8">
        <v>79.417900000000003</v>
      </c>
      <c r="H277" s="8">
        <v>2.0999999999999999E-3</v>
      </c>
      <c r="I277" s="8">
        <v>0.47510000000000002</v>
      </c>
      <c r="J277" s="8">
        <v>1E-3</v>
      </c>
      <c r="M277" s="8">
        <f t="shared" si="32"/>
        <v>0</v>
      </c>
      <c r="N277" s="8" t="e">
        <f t="shared" si="33"/>
        <v>#DIV/0!</v>
      </c>
      <c r="O277" s="8">
        <f t="shared" si="34"/>
        <v>0</v>
      </c>
      <c r="P277" s="8" t="e">
        <f t="shared" si="35"/>
        <v>#DIV/0!</v>
      </c>
      <c r="Q277" s="8">
        <f t="shared" si="36"/>
        <v>0</v>
      </c>
      <c r="R277" s="8">
        <f t="shared" si="37"/>
        <v>0</v>
      </c>
      <c r="S277" s="8">
        <f t="shared" si="38"/>
        <v>0</v>
      </c>
      <c r="T277" s="8" t="e">
        <f t="shared" si="39"/>
        <v>#DIV/0!</v>
      </c>
      <c r="U277" s="8">
        <v>3.863287671232877</v>
      </c>
      <c r="V277" s="8">
        <v>5.26</v>
      </c>
      <c r="W277" s="9"/>
    </row>
    <row r="278" spans="1:23">
      <c r="A278" t="s">
        <v>545</v>
      </c>
      <c r="B278" t="s">
        <v>546</v>
      </c>
      <c r="C278">
        <v>0.1</v>
      </c>
      <c r="D278">
        <v>0.05</v>
      </c>
      <c r="E278">
        <v>0.92</v>
      </c>
      <c r="F278">
        <v>0.08</v>
      </c>
      <c r="G278">
        <v>44.235999999999997</v>
      </c>
      <c r="H278">
        <v>8.0000000000000002E-3</v>
      </c>
      <c r="I278">
        <v>0.46860000000000002</v>
      </c>
      <c r="J278">
        <v>8.0999999999999996E-3</v>
      </c>
      <c r="K278">
        <v>145.33000000000001</v>
      </c>
      <c r="L278">
        <v>1.66</v>
      </c>
      <c r="M278">
        <f t="shared" si="32"/>
        <v>0.23818693306411695</v>
      </c>
      <c r="N278">
        <f t="shared" si="33"/>
        <v>6.9040287986005203E-3</v>
      </c>
      <c r="O278">
        <f t="shared" si="34"/>
        <v>2.1127355227707354</v>
      </c>
      <c r="P278">
        <f t="shared" si="35"/>
        <v>0.1252544965742933</v>
      </c>
      <c r="Q278">
        <f t="shared" si="36"/>
        <v>2.4132257399018923E-2</v>
      </c>
      <c r="R278">
        <f t="shared" si="37"/>
        <v>1.0275604106712343E-2</v>
      </c>
      <c r="S278">
        <f t="shared" si="38"/>
        <v>1.2736145659768727E-4</v>
      </c>
      <c r="T278">
        <f t="shared" si="39"/>
        <v>0.12247742160989772</v>
      </c>
      <c r="U278">
        <v>6.22</v>
      </c>
      <c r="V278">
        <v>7.39</v>
      </c>
      <c r="W278" s="10" t="s">
        <v>547</v>
      </c>
    </row>
    <row r="279" spans="1:23">
      <c r="A279" t="s">
        <v>548</v>
      </c>
      <c r="B279" t="s">
        <v>546</v>
      </c>
      <c r="C279">
        <v>0.1</v>
      </c>
      <c r="D279">
        <v>0.05</v>
      </c>
      <c r="E279">
        <v>0.92</v>
      </c>
      <c r="F279">
        <v>0.08</v>
      </c>
      <c r="G279">
        <v>1008</v>
      </c>
      <c r="H279">
        <v>18</v>
      </c>
      <c r="I279">
        <v>0.13300000000000001</v>
      </c>
      <c r="J279">
        <v>1.0999999999999999E-2</v>
      </c>
      <c r="K279">
        <v>141.19999999999999</v>
      </c>
      <c r="L279">
        <v>4.0999999999999996</v>
      </c>
      <c r="M279">
        <f t="shared" si="32"/>
        <v>1.9144368897729622</v>
      </c>
      <c r="N279">
        <f t="shared" si="33"/>
        <v>5.9988903198333762E-2</v>
      </c>
      <c r="O279">
        <f t="shared" si="34"/>
        <v>6.5290212967116128</v>
      </c>
      <c r="P279">
        <f t="shared" si="35"/>
        <v>0.42521049294414631</v>
      </c>
      <c r="Q279">
        <f t="shared" si="36"/>
        <v>0.18958206314814172</v>
      </c>
      <c r="R279">
        <f t="shared" si="37"/>
        <v>9.7239653807084415E-3</v>
      </c>
      <c r="S279">
        <f t="shared" si="38"/>
        <v>3.8863222004235802E-2</v>
      </c>
      <c r="T279">
        <f t="shared" si="39"/>
        <v>0.37849398821516594</v>
      </c>
      <c r="U279">
        <v>6.22</v>
      </c>
      <c r="V279">
        <v>7.39</v>
      </c>
      <c r="W279" s="10" t="s">
        <v>547</v>
      </c>
    </row>
    <row r="280" spans="1:23">
      <c r="A280" t="s">
        <v>549</v>
      </c>
      <c r="B280" t="s">
        <v>550</v>
      </c>
      <c r="C280">
        <v>0.16</v>
      </c>
      <c r="D280">
        <v>0.16</v>
      </c>
      <c r="E280">
        <v>0.57999999999999996</v>
      </c>
      <c r="F280">
        <v>0.08</v>
      </c>
      <c r="G280">
        <v>86.54</v>
      </c>
      <c r="H280">
        <v>7.0000000000000007E-2</v>
      </c>
      <c r="I280">
        <v>0.01</v>
      </c>
      <c r="J280">
        <v>0.01</v>
      </c>
      <c r="K280">
        <v>5.14</v>
      </c>
      <c r="L280">
        <v>0.44</v>
      </c>
      <c r="M280">
        <f t="shared" si="32"/>
        <v>0.31946651841862117</v>
      </c>
      <c r="N280">
        <f t="shared" si="33"/>
        <v>1.468912601749753E-2</v>
      </c>
      <c r="O280">
        <f t="shared" si="34"/>
        <v>7.777544746426264E-2</v>
      </c>
      <c r="P280">
        <f t="shared" si="35"/>
        <v>9.7711217105102173E-3</v>
      </c>
      <c r="Q280">
        <f t="shared" si="36"/>
        <v>6.6578204055010824E-3</v>
      </c>
      <c r="R280">
        <f t="shared" si="37"/>
        <v>7.7783225786841325E-6</v>
      </c>
      <c r="S280">
        <f t="shared" si="38"/>
        <v>2.0970192290649367E-5</v>
      </c>
      <c r="T280">
        <f t="shared" si="39"/>
        <v>7.1517652840701286E-3</v>
      </c>
      <c r="U280">
        <f>601/365</f>
        <v>1.6465753424657534</v>
      </c>
      <c r="V280">
        <v>3.3</v>
      </c>
      <c r="W280" s="10" t="s">
        <v>551</v>
      </c>
    </row>
    <row r="281" spans="1:23">
      <c r="A281" t="s">
        <v>552</v>
      </c>
      <c r="B281" t="s">
        <v>553</v>
      </c>
      <c r="C281">
        <v>0.03</v>
      </c>
      <c r="D281">
        <v>0.01</v>
      </c>
      <c r="E281">
        <v>0.99</v>
      </c>
      <c r="F281">
        <v>7.0000000000000007E-2</v>
      </c>
      <c r="G281">
        <v>528.40002000000004</v>
      </c>
      <c r="H281">
        <v>6.3</v>
      </c>
      <c r="I281">
        <v>0.26</v>
      </c>
      <c r="J281">
        <v>0.05</v>
      </c>
      <c r="K281">
        <v>29.3</v>
      </c>
      <c r="L281">
        <v>1.8</v>
      </c>
      <c r="M281">
        <f t="shared" si="32"/>
        <v>1.2754351221431106</v>
      </c>
      <c r="N281">
        <f t="shared" si="33"/>
        <v>3.1724199550210344E-2</v>
      </c>
      <c r="O281">
        <f t="shared" si="34"/>
        <v>1.1176092309450631</v>
      </c>
      <c r="P281">
        <f t="shared" si="35"/>
        <v>8.8044999588557091E-2</v>
      </c>
      <c r="Q281">
        <f t="shared" si="36"/>
        <v>6.8658587566590906E-2</v>
      </c>
      <c r="R281">
        <f t="shared" si="37"/>
        <v>1.558228228473383E-2</v>
      </c>
      <c r="S281">
        <f t="shared" si="38"/>
        <v>4.441671642981075E-3</v>
      </c>
      <c r="T281">
        <f t="shared" si="39"/>
        <v>5.2681916610205007E-2</v>
      </c>
      <c r="U281">
        <v>4.6301369863013697</v>
      </c>
      <c r="V281">
        <v>5.7</v>
      </c>
      <c r="W281" s="10" t="s">
        <v>292</v>
      </c>
    </row>
    <row r="282" spans="1:23">
      <c r="A282" t="s">
        <v>554</v>
      </c>
      <c r="B282" t="s">
        <v>555</v>
      </c>
      <c r="C282">
        <v>-0.03</v>
      </c>
      <c r="D282">
        <v>0.1</v>
      </c>
      <c r="E282">
        <v>1.36</v>
      </c>
      <c r="F282">
        <v>0.11</v>
      </c>
      <c r="G282">
        <v>116.596</v>
      </c>
      <c r="H282">
        <v>2.3E-2</v>
      </c>
      <c r="I282">
        <v>0.20699999999999999</v>
      </c>
      <c r="J282">
        <v>1.2999999999999999E-2</v>
      </c>
      <c r="K282">
        <v>171.5</v>
      </c>
      <c r="L282">
        <v>1.2</v>
      </c>
      <c r="M282">
        <f t="shared" si="32"/>
        <v>0.51773416826226415</v>
      </c>
      <c r="N282">
        <f t="shared" si="33"/>
        <v>1.3958685295690415E-2</v>
      </c>
      <c r="O282">
        <f t="shared" si="34"/>
        <v>4.9493898696313652</v>
      </c>
      <c r="P282">
        <f t="shared" si="35"/>
        <v>0.26947614070037601</v>
      </c>
      <c r="Q282">
        <f t="shared" si="36"/>
        <v>3.4631299379344817E-2</v>
      </c>
      <c r="R282">
        <f t="shared" si="37"/>
        <v>1.3915054300918035E-2</v>
      </c>
      <c r="S282">
        <f t="shared" si="38"/>
        <v>3.2544274532437205E-4</v>
      </c>
      <c r="T282">
        <f t="shared" si="39"/>
        <v>0.26687886551933832</v>
      </c>
      <c r="U282">
        <f>3994.9537576/365</f>
        <v>10.945078787945205</v>
      </c>
      <c r="V282">
        <v>2.17</v>
      </c>
      <c r="W282" s="10" t="s">
        <v>445</v>
      </c>
    </row>
    <row r="283" spans="1:23">
      <c r="A283" t="s">
        <v>556</v>
      </c>
      <c r="B283" t="s">
        <v>555</v>
      </c>
      <c r="C283">
        <v>-0.03</v>
      </c>
      <c r="D283">
        <v>0.1</v>
      </c>
      <c r="E283">
        <v>1.36</v>
      </c>
      <c r="F283">
        <v>0.11</v>
      </c>
      <c r="G283">
        <v>491.54</v>
      </c>
      <c r="H283">
        <v>0.79</v>
      </c>
      <c r="I283">
        <v>0.23</v>
      </c>
      <c r="J283">
        <v>0.03</v>
      </c>
      <c r="K283">
        <v>47.9</v>
      </c>
      <c r="L283">
        <v>1.7</v>
      </c>
      <c r="M283">
        <f t="shared" si="32"/>
        <v>1.3511087397189798</v>
      </c>
      <c r="N283">
        <f t="shared" si="33"/>
        <v>3.6455706115291232E-2</v>
      </c>
      <c r="O283">
        <f t="shared" si="34"/>
        <v>2.2213780775984722</v>
      </c>
      <c r="P283">
        <f t="shared" si="35"/>
        <v>0.14431236428023889</v>
      </c>
      <c r="Q283">
        <f t="shared" si="36"/>
        <v>7.8838052858400898E-2</v>
      </c>
      <c r="R283">
        <f t="shared" si="37"/>
        <v>1.6183622358177024E-2</v>
      </c>
      <c r="S283">
        <f t="shared" si="38"/>
        <v>1.1900616303202138E-3</v>
      </c>
      <c r="T283">
        <f t="shared" si="39"/>
        <v>0.11978019045874116</v>
      </c>
      <c r="U283">
        <f>3994.9537576/365</f>
        <v>10.945078787945205</v>
      </c>
      <c r="V283">
        <v>2.17</v>
      </c>
      <c r="W283" s="10" t="s">
        <v>445</v>
      </c>
    </row>
    <row r="284" spans="1:23">
      <c r="A284" t="s">
        <v>557</v>
      </c>
      <c r="B284" t="s">
        <v>558</v>
      </c>
      <c r="C284">
        <v>0.25</v>
      </c>
      <c r="D284">
        <v>0.02</v>
      </c>
      <c r="E284">
        <v>1.19</v>
      </c>
      <c r="F284">
        <v>0.08</v>
      </c>
      <c r="G284">
        <v>1027</v>
      </c>
      <c r="H284">
        <v>28</v>
      </c>
      <c r="I284">
        <v>0.52</v>
      </c>
      <c r="J284">
        <v>6.5000000000000002E-2</v>
      </c>
      <c r="K284">
        <v>17.5</v>
      </c>
      <c r="L284">
        <v>1</v>
      </c>
      <c r="M284">
        <f t="shared" si="32"/>
        <v>2.112033033545937</v>
      </c>
      <c r="N284">
        <f t="shared" si="33"/>
        <v>6.0939586938751067E-2</v>
      </c>
      <c r="O284">
        <f t="shared" si="34"/>
        <v>0.83306471372150248</v>
      </c>
      <c r="P284">
        <f t="shared" si="35"/>
        <v>7.215856265797746E-2</v>
      </c>
      <c r="Q284">
        <f t="shared" si="36"/>
        <v>4.7603697926943002E-2</v>
      </c>
      <c r="R284">
        <f t="shared" si="37"/>
        <v>3.8593184380190215E-2</v>
      </c>
      <c r="S284">
        <f t="shared" si="38"/>
        <v>7.5708575086666932E-3</v>
      </c>
      <c r="T284">
        <f t="shared" si="39"/>
        <v>3.733623366819059E-2</v>
      </c>
      <c r="U284">
        <v>5.9397260273972599</v>
      </c>
      <c r="V284">
        <v>3.69</v>
      </c>
      <c r="W284" s="10" t="s">
        <v>109</v>
      </c>
    </row>
    <row r="285" spans="1:23">
      <c r="A285" t="s">
        <v>559</v>
      </c>
      <c r="B285" t="s">
        <v>560</v>
      </c>
      <c r="C285">
        <v>0.03</v>
      </c>
      <c r="D285">
        <v>0.03</v>
      </c>
      <c r="E285">
        <v>1.36</v>
      </c>
      <c r="F285">
        <v>0.06</v>
      </c>
      <c r="G285">
        <v>331.5</v>
      </c>
      <c r="H285">
        <v>3</v>
      </c>
      <c r="I285">
        <v>0.16</v>
      </c>
      <c r="J285">
        <v>0.08</v>
      </c>
      <c r="K285">
        <v>27.7</v>
      </c>
      <c r="L285">
        <v>2</v>
      </c>
      <c r="M285">
        <f t="shared" si="32"/>
        <v>1.0390586966670583</v>
      </c>
      <c r="N285">
        <f t="shared" si="33"/>
        <v>1.651620542191453E-2</v>
      </c>
      <c r="O285">
        <f t="shared" si="34"/>
        <v>1.1426476893983095</v>
      </c>
      <c r="P285">
        <f t="shared" si="35"/>
        <v>9.0405506753239939E-2</v>
      </c>
      <c r="Q285">
        <f t="shared" si="36"/>
        <v>8.2501638223704654E-2</v>
      </c>
      <c r="R285">
        <f t="shared" si="37"/>
        <v>1.5010150271242161E-2</v>
      </c>
      <c r="S285">
        <f t="shared" si="38"/>
        <v>3.4469010238259721E-3</v>
      </c>
      <c r="T285">
        <f t="shared" si="39"/>
        <v>3.3607284982303226E-2</v>
      </c>
      <c r="U285">
        <v>7.5315068493150683</v>
      </c>
      <c r="V285">
        <v>7</v>
      </c>
      <c r="W285" s="10" t="s">
        <v>25</v>
      </c>
    </row>
    <row r="286" spans="1:23">
      <c r="A286" t="s">
        <v>561</v>
      </c>
      <c r="B286" t="s">
        <v>562</v>
      </c>
      <c r="C286">
        <v>0.36</v>
      </c>
      <c r="D286">
        <v>0.05</v>
      </c>
      <c r="E286">
        <v>1.26</v>
      </c>
      <c r="F286">
        <v>0.09</v>
      </c>
      <c r="G286">
        <v>2.8758911</v>
      </c>
      <c r="H286">
        <v>2.5000000000000002E-6</v>
      </c>
      <c r="I286">
        <v>0</v>
      </c>
      <c r="J286">
        <v>0</v>
      </c>
      <c r="K286">
        <v>43.3</v>
      </c>
      <c r="L286">
        <v>1.2</v>
      </c>
      <c r="M286">
        <f t="shared" si="32"/>
        <v>4.2767109303777175E-2</v>
      </c>
      <c r="N286">
        <f t="shared" si="33"/>
        <v>1.0182645075344249E-3</v>
      </c>
      <c r="O286">
        <f t="shared" si="34"/>
        <v>0.35334793797704211</v>
      </c>
      <c r="P286">
        <f t="shared" si="35"/>
        <v>1.9468216844302815E-2</v>
      </c>
      <c r="Q286">
        <f t="shared" si="36"/>
        <v>9.7925525536362718E-3</v>
      </c>
      <c r="R286">
        <f t="shared" si="37"/>
        <v>0</v>
      </c>
      <c r="S286">
        <f t="shared" si="38"/>
        <v>1.0238795724249379E-7</v>
      </c>
      <c r="T286">
        <f t="shared" si="39"/>
        <v>1.6826092284621057E-2</v>
      </c>
      <c r="U286">
        <f>277.016216/365</f>
        <v>0.75894853698630138</v>
      </c>
      <c r="V286">
        <v>3.8</v>
      </c>
      <c r="W286" s="10" t="s">
        <v>563</v>
      </c>
    </row>
    <row r="287" spans="1:23">
      <c r="A287" t="s">
        <v>564</v>
      </c>
      <c r="B287" t="s">
        <v>565</v>
      </c>
      <c r="C287">
        <v>0.45</v>
      </c>
      <c r="D287">
        <v>7.0000000000000007E-2</v>
      </c>
      <c r="E287">
        <v>1.26</v>
      </c>
      <c r="F287">
        <v>0.09</v>
      </c>
      <c r="G287">
        <v>4.0720000000000001</v>
      </c>
      <c r="H287">
        <v>7.0000000000000001E-3</v>
      </c>
      <c r="I287">
        <v>1.6E-2</v>
      </c>
      <c r="J287">
        <v>0.01</v>
      </c>
      <c r="K287">
        <v>149.6</v>
      </c>
      <c r="L287">
        <v>3</v>
      </c>
      <c r="M287">
        <f t="shared" si="32"/>
        <v>5.3926237276864457E-2</v>
      </c>
      <c r="N287">
        <f t="shared" si="33"/>
        <v>1.2854445344848502E-3</v>
      </c>
      <c r="O287">
        <f t="shared" si="34"/>
        <v>1.3706790423232289</v>
      </c>
      <c r="P287">
        <f t="shared" si="35"/>
        <v>7.0826708593499307E-2</v>
      </c>
      <c r="Q287">
        <f t="shared" si="36"/>
        <v>2.7486879190973854E-2</v>
      </c>
      <c r="R287">
        <f t="shared" si="37"/>
        <v>2.1936480416158205E-4</v>
      </c>
      <c r="S287">
        <f t="shared" si="38"/>
        <v>7.8542512248384118E-4</v>
      </c>
      <c r="T287">
        <f t="shared" si="39"/>
        <v>6.527043058682043E-2</v>
      </c>
      <c r="U287">
        <v>0.78356164383561644</v>
      </c>
      <c r="V287">
        <v>4.72</v>
      </c>
      <c r="W287" s="10" t="s">
        <v>306</v>
      </c>
    </row>
    <row r="288" spans="1:23">
      <c r="A288" t="s">
        <v>566</v>
      </c>
      <c r="B288" t="s">
        <v>567</v>
      </c>
      <c r="C288">
        <v>-0.04</v>
      </c>
      <c r="D288">
        <v>0.03</v>
      </c>
      <c r="E288">
        <v>1.47</v>
      </c>
      <c r="F288">
        <v>0.11</v>
      </c>
      <c r="G288">
        <v>431.8</v>
      </c>
      <c r="H288">
        <v>3.1</v>
      </c>
      <c r="I288">
        <v>0.10100000000000001</v>
      </c>
      <c r="J288">
        <v>3.5999999999999997E-2</v>
      </c>
      <c r="K288">
        <v>60.7</v>
      </c>
      <c r="L288">
        <v>1.9</v>
      </c>
      <c r="M288">
        <f t="shared" si="32"/>
        <v>1.2718394561863788</v>
      </c>
      <c r="N288">
        <f t="shared" si="33"/>
        <v>3.2302622474830546E-2</v>
      </c>
      <c r="O288">
        <f t="shared" si="34"/>
        <v>2.9027621718577725</v>
      </c>
      <c r="P288">
        <f t="shared" si="35"/>
        <v>0.171427192075184</v>
      </c>
      <c r="Q288">
        <f t="shared" si="36"/>
        <v>9.086075990988085E-2</v>
      </c>
      <c r="R288">
        <f t="shared" si="37"/>
        <v>1.0663218751357459E-2</v>
      </c>
      <c r="S288">
        <f t="shared" si="38"/>
        <v>6.9465514379798482E-3</v>
      </c>
      <c r="T288">
        <f t="shared" si="39"/>
        <v>0.14480899723553514</v>
      </c>
      <c r="U288">
        <v>3.4904109589041101</v>
      </c>
      <c r="V288">
        <v>4.7</v>
      </c>
      <c r="W288" s="10" t="s">
        <v>25</v>
      </c>
    </row>
    <row r="289" spans="1:23">
      <c r="A289" t="s">
        <v>568</v>
      </c>
      <c r="B289" t="s">
        <v>569</v>
      </c>
      <c r="C289">
        <v>-0.36</v>
      </c>
      <c r="D289">
        <v>0.01</v>
      </c>
      <c r="E289">
        <v>0.86</v>
      </c>
      <c r="F289">
        <v>0.06</v>
      </c>
      <c r="G289">
        <v>1096</v>
      </c>
      <c r="H289">
        <v>27</v>
      </c>
      <c r="I289">
        <v>0</v>
      </c>
      <c r="J289">
        <v>0</v>
      </c>
      <c r="K289">
        <v>3.85</v>
      </c>
      <c r="L289">
        <v>0.42</v>
      </c>
      <c r="M289">
        <f t="shared" si="32"/>
        <v>1.9792984149657793</v>
      </c>
      <c r="N289">
        <f t="shared" si="33"/>
        <v>5.6351274499246415E-2</v>
      </c>
      <c r="O289">
        <f t="shared" si="34"/>
        <v>0.17657940033281738</v>
      </c>
      <c r="P289">
        <f t="shared" si="35"/>
        <v>2.0991116867013743E-2</v>
      </c>
      <c r="Q289">
        <f t="shared" si="36"/>
        <v>1.9263207309034622E-2</v>
      </c>
      <c r="R289">
        <f t="shared" si="37"/>
        <v>0</v>
      </c>
      <c r="S289">
        <f t="shared" si="38"/>
        <v>1.4500133239008718E-3</v>
      </c>
      <c r="T289">
        <f t="shared" si="39"/>
        <v>8.2129953643170876E-3</v>
      </c>
      <c r="U289">
        <v>5.8328767123287673</v>
      </c>
      <c r="V289">
        <v>1.73</v>
      </c>
      <c r="W289" s="10" t="s">
        <v>292</v>
      </c>
    </row>
    <row r="290" spans="1:23">
      <c r="A290" t="s">
        <v>570</v>
      </c>
      <c r="B290" t="s">
        <v>571</v>
      </c>
      <c r="C290">
        <v>-0.01</v>
      </c>
      <c r="D290">
        <v>0.04</v>
      </c>
      <c r="E290">
        <v>1.01</v>
      </c>
      <c r="F290">
        <v>7.0000000000000007E-2</v>
      </c>
      <c r="G290">
        <v>5894</v>
      </c>
      <c r="H290">
        <v>3541</v>
      </c>
      <c r="I290">
        <v>0.38</v>
      </c>
      <c r="J290">
        <v>0.3</v>
      </c>
      <c r="K290">
        <v>31.1</v>
      </c>
      <c r="L290">
        <v>5.55</v>
      </c>
      <c r="M290">
        <f t="shared" si="32"/>
        <v>6.4099105543852453</v>
      </c>
      <c r="N290">
        <f t="shared" si="33"/>
        <v>2.5715665623185369</v>
      </c>
      <c r="O290">
        <f t="shared" si="34"/>
        <v>2.5731013494582426</v>
      </c>
      <c r="P290">
        <f t="shared" si="35"/>
        <v>0.77977539478944979</v>
      </c>
      <c r="Q290">
        <f t="shared" si="36"/>
        <v>0.45918689676827162</v>
      </c>
      <c r="R290">
        <f t="shared" si="37"/>
        <v>0.34283959074128056</v>
      </c>
      <c r="S290">
        <f t="shared" si="38"/>
        <v>0.51528966623864081</v>
      </c>
      <c r="T290">
        <f t="shared" si="39"/>
        <v>0.11888917126209703</v>
      </c>
      <c r="U290">
        <v>14.520547945205481</v>
      </c>
      <c r="V290">
        <v>15.3</v>
      </c>
      <c r="W290" s="10" t="s">
        <v>33</v>
      </c>
    </row>
    <row r="291" spans="1:23">
      <c r="A291" t="s">
        <v>572</v>
      </c>
      <c r="B291" t="s">
        <v>573</v>
      </c>
      <c r="C291">
        <v>0.28999999999999998</v>
      </c>
      <c r="D291">
        <v>0.02</v>
      </c>
      <c r="E291">
        <v>1.08</v>
      </c>
      <c r="F291">
        <v>0.08</v>
      </c>
      <c r="G291">
        <v>2097</v>
      </c>
      <c r="H291">
        <v>930</v>
      </c>
      <c r="I291">
        <v>0.6</v>
      </c>
      <c r="J291">
        <v>0.24</v>
      </c>
      <c r="K291">
        <v>58</v>
      </c>
      <c r="L291">
        <v>18</v>
      </c>
      <c r="M291">
        <f t="shared" si="32"/>
        <v>3.2911294330680354</v>
      </c>
      <c r="N291">
        <f t="shared" si="33"/>
        <v>0.97644418762615692</v>
      </c>
      <c r="O291">
        <f t="shared" si="34"/>
        <v>3.0752241998511405</v>
      </c>
      <c r="P291">
        <f t="shared" si="35"/>
        <v>1.2725311279543954</v>
      </c>
      <c r="Q291">
        <f t="shared" si="36"/>
        <v>0.954379924091733</v>
      </c>
      <c r="R291">
        <f t="shared" si="37"/>
        <v>0.69192544496650643</v>
      </c>
      <c r="S291">
        <f t="shared" si="38"/>
        <v>0.45461111204284849</v>
      </c>
      <c r="T291">
        <f t="shared" si="39"/>
        <v>0.15186292344943902</v>
      </c>
      <c r="U291">
        <v>5.7589041095890412</v>
      </c>
      <c r="V291">
        <v>3.58</v>
      </c>
      <c r="W291" s="10" t="s">
        <v>115</v>
      </c>
    </row>
    <row r="292" spans="1:23">
      <c r="A292" t="s">
        <v>574</v>
      </c>
      <c r="B292" t="s">
        <v>575</v>
      </c>
      <c r="C292">
        <v>-0.3</v>
      </c>
      <c r="D292">
        <v>0.02</v>
      </c>
      <c r="E292">
        <v>1.4</v>
      </c>
      <c r="F292">
        <v>0.1</v>
      </c>
      <c r="G292">
        <v>689</v>
      </c>
      <c r="H292">
        <v>13</v>
      </c>
      <c r="I292">
        <v>0</v>
      </c>
      <c r="J292">
        <v>0.11</v>
      </c>
      <c r="K292">
        <v>36.6</v>
      </c>
      <c r="L292">
        <v>1.8</v>
      </c>
      <c r="M292">
        <f t="shared" si="32"/>
        <v>1.7086780883795782</v>
      </c>
      <c r="N292">
        <f t="shared" si="33"/>
        <v>4.601121469677618E-2</v>
      </c>
      <c r="O292">
        <f t="shared" si="34"/>
        <v>1.9899844022832811</v>
      </c>
      <c r="P292">
        <f t="shared" si="35"/>
        <v>0.13680088022838671</v>
      </c>
      <c r="Q292">
        <f t="shared" si="36"/>
        <v>9.7868085358194148E-2</v>
      </c>
      <c r="R292">
        <f t="shared" si="37"/>
        <v>0</v>
      </c>
      <c r="S292">
        <f t="shared" si="38"/>
        <v>1.2515625171592968E-2</v>
      </c>
      <c r="T292">
        <f t="shared" si="39"/>
        <v>9.476116201348958E-2</v>
      </c>
      <c r="U292">
        <v>4.0493150684931507</v>
      </c>
      <c r="V292">
        <v>4.7</v>
      </c>
      <c r="W292" s="10" t="s">
        <v>28</v>
      </c>
    </row>
    <row r="293" spans="1:23">
      <c r="A293" t="s">
        <v>576</v>
      </c>
      <c r="B293" t="s">
        <v>577</v>
      </c>
      <c r="C293">
        <v>-0.01</v>
      </c>
      <c r="D293">
        <v>0.01</v>
      </c>
      <c r="E293">
        <v>1.08</v>
      </c>
      <c r="F293">
        <v>7.0000000000000007E-2</v>
      </c>
      <c r="G293">
        <v>499.4</v>
      </c>
      <c r="H293">
        <v>3.6</v>
      </c>
      <c r="I293">
        <v>0.34</v>
      </c>
      <c r="J293">
        <v>2.1000000000000001E-2</v>
      </c>
      <c r="K293">
        <v>69.150000000000006</v>
      </c>
      <c r="L293">
        <v>1.2</v>
      </c>
      <c r="M293">
        <f t="shared" si="32"/>
        <v>1.2644792321400771</v>
      </c>
      <c r="N293">
        <f t="shared" si="33"/>
        <v>2.798669211943405E-2</v>
      </c>
      <c r="O293">
        <f t="shared" si="34"/>
        <v>2.6715218072746563</v>
      </c>
      <c r="P293">
        <f t="shared" si="35"/>
        <v>0.12641667384207081</v>
      </c>
      <c r="Q293">
        <f t="shared" si="36"/>
        <v>4.6360465202163241E-2</v>
      </c>
      <c r="R293">
        <f t="shared" si="37"/>
        <v>2.156791689726487E-2</v>
      </c>
      <c r="S293">
        <f t="shared" si="38"/>
        <v>6.419355564136143E-3</v>
      </c>
      <c r="T293">
        <f t="shared" si="39"/>
        <v>0.11543612747483084</v>
      </c>
      <c r="U293">
        <v>4.9068493150684933</v>
      </c>
      <c r="V293">
        <v>3.9</v>
      </c>
      <c r="W293" s="10" t="s">
        <v>109</v>
      </c>
    </row>
    <row r="294" spans="1:23">
      <c r="A294" t="s">
        <v>578</v>
      </c>
      <c r="B294" t="s">
        <v>579</v>
      </c>
      <c r="C294">
        <v>0.28000000000000003</v>
      </c>
      <c r="D294">
        <v>0.03</v>
      </c>
      <c r="E294">
        <v>0.94</v>
      </c>
      <c r="F294">
        <v>7.0000000000000007E-2</v>
      </c>
      <c r="G294">
        <v>18.596</v>
      </c>
      <c r="H294">
        <v>2.1000000000000001E-2</v>
      </c>
      <c r="I294">
        <v>0.38</v>
      </c>
      <c r="J294">
        <v>0.15</v>
      </c>
      <c r="K294">
        <v>1.78</v>
      </c>
      <c r="L294">
        <v>0.31</v>
      </c>
      <c r="M294">
        <f t="shared" si="32"/>
        <v>0.13462541856280555</v>
      </c>
      <c r="N294">
        <f t="shared" si="33"/>
        <v>3.3433023248185798E-3</v>
      </c>
      <c r="O294">
        <f t="shared" si="34"/>
        <v>2.0590044934044104E-2</v>
      </c>
      <c r="P294">
        <f t="shared" si="35"/>
        <v>3.9730670405609715E-3</v>
      </c>
      <c r="Q294">
        <f t="shared" si="36"/>
        <v>3.5859067019964447E-3</v>
      </c>
      <c r="R294">
        <f t="shared" si="37"/>
        <v>1.3717070608234151E-3</v>
      </c>
      <c r="S294">
        <f t="shared" si="38"/>
        <v>7.7506084393583989E-6</v>
      </c>
      <c r="T294">
        <f t="shared" si="39"/>
        <v>1.0222008123284309E-3</v>
      </c>
      <c r="U294">
        <f>1924/365</f>
        <v>5.2712328767123289</v>
      </c>
      <c r="V294">
        <v>1.24</v>
      </c>
      <c r="W294" s="10" t="s">
        <v>292</v>
      </c>
    </row>
    <row r="295" spans="1:23">
      <c r="A295" t="s">
        <v>580</v>
      </c>
      <c r="B295" t="s">
        <v>581</v>
      </c>
      <c r="C295">
        <v>-0.13</v>
      </c>
      <c r="D295">
        <v>0.02</v>
      </c>
      <c r="E295">
        <v>0.94</v>
      </c>
      <c r="F295">
        <v>0.06</v>
      </c>
      <c r="G295">
        <v>3341.5587999999998</v>
      </c>
      <c r="H295">
        <v>92.6798</v>
      </c>
      <c r="I295">
        <v>4.3999999999999997E-2</v>
      </c>
      <c r="J295">
        <v>4.4999999999999998E-2</v>
      </c>
      <c r="K295">
        <v>14.0318</v>
      </c>
      <c r="L295">
        <v>0.74974099999999999</v>
      </c>
      <c r="M295">
        <f t="shared" si="32"/>
        <v>4.2869338287183405</v>
      </c>
      <c r="N295">
        <f t="shared" si="33"/>
        <v>0.12084180770232637</v>
      </c>
      <c r="O295">
        <f t="shared" si="34"/>
        <v>0.98924608962217997</v>
      </c>
      <c r="P295">
        <f t="shared" si="35"/>
        <v>6.8215778733168961E-2</v>
      </c>
      <c r="Q295">
        <f t="shared" si="36"/>
        <v>5.2856964358059755E-2</v>
      </c>
      <c r="R295">
        <f t="shared" si="37"/>
        <v>1.9625066703657444E-3</v>
      </c>
      <c r="S295">
        <f t="shared" si="38"/>
        <v>9.1457445685693955E-3</v>
      </c>
      <c r="T295">
        <f t="shared" si="39"/>
        <v>4.2095578281794888E-2</v>
      </c>
      <c r="U295">
        <v>10.37808219178082</v>
      </c>
      <c r="V295">
        <v>2.6617600000000001</v>
      </c>
      <c r="W295" s="10" t="s">
        <v>28</v>
      </c>
    </row>
    <row r="296" spans="1:23">
      <c r="A296" t="s">
        <v>582</v>
      </c>
      <c r="B296" t="s">
        <v>583</v>
      </c>
      <c r="C296">
        <v>0.25</v>
      </c>
      <c r="D296">
        <v>0.02</v>
      </c>
      <c r="E296">
        <v>1.0900000000000001</v>
      </c>
      <c r="F296">
        <v>0.08</v>
      </c>
      <c r="G296">
        <v>163.94</v>
      </c>
      <c r="H296">
        <v>0.01</v>
      </c>
      <c r="I296">
        <v>0.61</v>
      </c>
      <c r="J296">
        <v>0.03</v>
      </c>
      <c r="K296">
        <v>225</v>
      </c>
      <c r="L296">
        <v>2</v>
      </c>
      <c r="M296">
        <f t="shared" si="32"/>
        <v>0.60358282979420241</v>
      </c>
      <c r="N296">
        <f t="shared" si="33"/>
        <v>1.4766572810012439E-2</v>
      </c>
      <c r="O296">
        <f t="shared" si="34"/>
        <v>5.0837465545784761</v>
      </c>
      <c r="P296">
        <f t="shared" si="35"/>
        <v>0.29303476536216222</v>
      </c>
      <c r="Q296">
        <f t="shared" si="36"/>
        <v>4.5188858262919789E-2</v>
      </c>
      <c r="R296">
        <f t="shared" si="37"/>
        <v>0.14816461530305161</v>
      </c>
      <c r="S296">
        <f t="shared" si="38"/>
        <v>1.0336599883246879E-4</v>
      </c>
      <c r="T296">
        <f t="shared" si="39"/>
        <v>0.24874600878671441</v>
      </c>
      <c r="U296">
        <v>3.5945205479452049</v>
      </c>
      <c r="V296">
        <v>4.3600000000000003</v>
      </c>
      <c r="W296" s="10" t="s">
        <v>115</v>
      </c>
    </row>
    <row r="297" spans="1:23" s="8" customFormat="1">
      <c r="A297" s="8" t="s">
        <v>584</v>
      </c>
      <c r="B297" s="8" t="s">
        <v>585</v>
      </c>
      <c r="G297" s="8">
        <v>1835.9</v>
      </c>
      <c r="H297" s="8">
        <v>2</v>
      </c>
      <c r="I297" s="8">
        <v>0.16500000000000001</v>
      </c>
      <c r="J297" s="8">
        <v>2E-3</v>
      </c>
      <c r="M297" s="8">
        <f t="shared" si="32"/>
        <v>0</v>
      </c>
      <c r="N297" s="8" t="e">
        <f t="shared" si="33"/>
        <v>#DIV/0!</v>
      </c>
      <c r="O297" s="8">
        <f t="shared" si="34"/>
        <v>0</v>
      </c>
      <c r="P297" s="8" t="e">
        <f t="shared" si="35"/>
        <v>#DIV/0!</v>
      </c>
      <c r="Q297" s="8">
        <f t="shared" si="36"/>
        <v>0</v>
      </c>
      <c r="R297" s="8">
        <f t="shared" si="37"/>
        <v>0</v>
      </c>
      <c r="S297" s="8">
        <f t="shared" si="38"/>
        <v>0</v>
      </c>
      <c r="T297" s="8" t="e">
        <f t="shared" si="39"/>
        <v>#DIV/0!</v>
      </c>
      <c r="W297" s="9"/>
    </row>
    <row r="298" spans="1:23">
      <c r="A298" t="s">
        <v>586</v>
      </c>
      <c r="B298" t="s">
        <v>587</v>
      </c>
      <c r="C298">
        <v>-0.23</v>
      </c>
      <c r="D298">
        <v>0.04</v>
      </c>
      <c r="E298">
        <v>1.03</v>
      </c>
      <c r="F298">
        <v>0.09</v>
      </c>
      <c r="G298">
        <v>408.6</v>
      </c>
      <c r="H298">
        <v>0.5</v>
      </c>
      <c r="I298">
        <v>0.46</v>
      </c>
      <c r="J298">
        <v>0.02</v>
      </c>
      <c r="K298">
        <v>48.3</v>
      </c>
      <c r="L298">
        <v>1</v>
      </c>
      <c r="M298">
        <f t="shared" si="32"/>
        <v>1.0888032456371559</v>
      </c>
      <c r="N298">
        <f t="shared" si="33"/>
        <v>3.1725152759521057E-2</v>
      </c>
      <c r="O298">
        <f t="shared" si="34"/>
        <v>1.5965708597035437</v>
      </c>
      <c r="P298">
        <f t="shared" si="35"/>
        <v>0.10044873283866397</v>
      </c>
      <c r="Q298">
        <f t="shared" si="36"/>
        <v>3.3055297302350801E-2</v>
      </c>
      <c r="R298">
        <f t="shared" si="37"/>
        <v>1.8630710184262562E-2</v>
      </c>
      <c r="S298">
        <f t="shared" si="38"/>
        <v>6.5123627822791057E-4</v>
      </c>
      <c r="T298">
        <f t="shared" si="39"/>
        <v>9.3004127749720999E-2</v>
      </c>
      <c r="U298">
        <v>11.257534246575339</v>
      </c>
      <c r="V298">
        <v>3.2</v>
      </c>
      <c r="W298" s="10" t="s">
        <v>66</v>
      </c>
    </row>
    <row r="299" spans="1:23">
      <c r="A299" t="s">
        <v>588</v>
      </c>
      <c r="B299" t="s">
        <v>587</v>
      </c>
      <c r="C299">
        <v>-0.23</v>
      </c>
      <c r="D299">
        <v>0.04</v>
      </c>
      <c r="E299">
        <v>1.03</v>
      </c>
      <c r="F299">
        <v>0.09</v>
      </c>
      <c r="G299">
        <v>3452</v>
      </c>
      <c r="H299">
        <v>105</v>
      </c>
      <c r="I299">
        <v>0.06</v>
      </c>
      <c r="J299">
        <v>0.05</v>
      </c>
      <c r="K299">
        <v>24.2</v>
      </c>
      <c r="L299">
        <v>1.1000000000000001</v>
      </c>
      <c r="M299">
        <f t="shared" si="32"/>
        <v>4.5164550259104237</v>
      </c>
      <c r="N299">
        <f t="shared" si="33"/>
        <v>0.16028883257723703</v>
      </c>
      <c r="O299">
        <f t="shared" si="34"/>
        <v>1.8315725529921603</v>
      </c>
      <c r="P299">
        <f t="shared" si="35"/>
        <v>0.13671099066320086</v>
      </c>
      <c r="Q299">
        <f t="shared" si="36"/>
        <v>8.3253297863280035E-2</v>
      </c>
      <c r="R299">
        <f t="shared" si="37"/>
        <v>5.5145701113774393E-3</v>
      </c>
      <c r="S299">
        <f t="shared" si="38"/>
        <v>1.8570405375065369E-2</v>
      </c>
      <c r="T299">
        <f t="shared" si="39"/>
        <v>0.10669354677624235</v>
      </c>
      <c r="U299">
        <v>11.257534246575339</v>
      </c>
      <c r="V299">
        <v>3.2</v>
      </c>
      <c r="W299" s="10" t="s">
        <v>66</v>
      </c>
    </row>
    <row r="300" spans="1:23">
      <c r="A300" t="s">
        <v>589</v>
      </c>
      <c r="B300" t="s">
        <v>590</v>
      </c>
      <c r="C300">
        <v>0.1</v>
      </c>
      <c r="D300">
        <v>7.0000000000000007E-2</v>
      </c>
      <c r="E300">
        <v>1.52</v>
      </c>
      <c r="F300">
        <v>0.15</v>
      </c>
      <c r="G300">
        <v>885</v>
      </c>
      <c r="H300">
        <v>63</v>
      </c>
      <c r="I300">
        <v>0.03</v>
      </c>
      <c r="J300">
        <v>0.1</v>
      </c>
      <c r="K300">
        <v>32.200000000000003</v>
      </c>
      <c r="L300">
        <v>8.6999999999999993</v>
      </c>
      <c r="M300">
        <f t="shared" si="32"/>
        <v>2.0751434958187147</v>
      </c>
      <c r="N300">
        <f t="shared" si="33"/>
        <v>0.11982565837619644</v>
      </c>
      <c r="O300">
        <f t="shared" si="34"/>
        <v>2.0094659702646895</v>
      </c>
      <c r="P300">
        <f t="shared" si="35"/>
        <v>0.56085697630060793</v>
      </c>
      <c r="Q300">
        <f t="shared" si="36"/>
        <v>0.54293024662431055</v>
      </c>
      <c r="R300">
        <f t="shared" si="37"/>
        <v>6.0338283563147526E-3</v>
      </c>
      <c r="S300">
        <f t="shared" si="38"/>
        <v>4.7682243362212981E-2</v>
      </c>
      <c r="T300">
        <f t="shared" si="39"/>
        <v>0.13220170857004532</v>
      </c>
      <c r="U300">
        <f>1426/365</f>
        <v>3.9068493150684933</v>
      </c>
      <c r="V300">
        <v>10.9</v>
      </c>
      <c r="W300" s="10" t="s">
        <v>591</v>
      </c>
    </row>
    <row r="301" spans="1:23">
      <c r="A301" t="s">
        <v>592</v>
      </c>
      <c r="B301" t="s">
        <v>593</v>
      </c>
      <c r="C301">
        <v>-0.62</v>
      </c>
      <c r="D301">
        <v>0.02</v>
      </c>
      <c r="E301">
        <v>0.91</v>
      </c>
      <c r="F301">
        <v>0.06</v>
      </c>
      <c r="G301">
        <v>194.3</v>
      </c>
      <c r="H301">
        <v>0.3</v>
      </c>
      <c r="I301">
        <v>0.17</v>
      </c>
      <c r="J301">
        <v>0.03</v>
      </c>
      <c r="K301">
        <v>32</v>
      </c>
      <c r="L301">
        <v>2</v>
      </c>
      <c r="M301">
        <f t="shared" si="32"/>
        <v>0.63650295105095545</v>
      </c>
      <c r="N301">
        <f t="shared" si="33"/>
        <v>1.4004409945903332E-2</v>
      </c>
      <c r="O301">
        <f t="shared" si="34"/>
        <v>0.8436791304083574</v>
      </c>
      <c r="P301">
        <f t="shared" si="35"/>
        <v>6.4618495714282423E-2</v>
      </c>
      <c r="Q301">
        <f t="shared" si="36"/>
        <v>5.2729945650522338E-2</v>
      </c>
      <c r="R301">
        <f t="shared" si="37"/>
        <v>4.4308140923515829E-3</v>
      </c>
      <c r="S301">
        <f t="shared" si="38"/>
        <v>4.3421468368932449E-4</v>
      </c>
      <c r="T301">
        <f t="shared" si="39"/>
        <v>3.7084796941026697E-2</v>
      </c>
      <c r="U301">
        <v>10.199999999999999</v>
      </c>
      <c r="V301">
        <v>6.14</v>
      </c>
      <c r="W301" s="10" t="s">
        <v>115</v>
      </c>
    </row>
    <row r="302" spans="1:23">
      <c r="A302" t="s">
        <v>594</v>
      </c>
      <c r="B302" t="s">
        <v>593</v>
      </c>
      <c r="C302">
        <v>-0.62</v>
      </c>
      <c r="D302">
        <v>0.02</v>
      </c>
      <c r="E302">
        <v>0.91</v>
      </c>
      <c r="F302">
        <v>0.06</v>
      </c>
      <c r="G302">
        <v>391.9</v>
      </c>
      <c r="H302">
        <v>1</v>
      </c>
      <c r="I302">
        <v>0.16</v>
      </c>
      <c r="J302">
        <v>0.1</v>
      </c>
      <c r="K302">
        <v>24.9</v>
      </c>
      <c r="L302">
        <v>1</v>
      </c>
      <c r="M302">
        <f t="shared" si="32"/>
        <v>1.0160975326567656</v>
      </c>
      <c r="N302">
        <f t="shared" si="33"/>
        <v>2.2398607490317947E-2</v>
      </c>
      <c r="O302">
        <f t="shared" si="34"/>
        <v>0.83086568594060339</v>
      </c>
      <c r="P302">
        <f t="shared" si="35"/>
        <v>5.1321428884874898E-2</v>
      </c>
      <c r="Q302">
        <f t="shared" si="36"/>
        <v>3.3368099836972025E-2</v>
      </c>
      <c r="R302">
        <f t="shared" si="37"/>
        <v>1.3643114711668359E-2</v>
      </c>
      <c r="S302">
        <f t="shared" si="38"/>
        <v>7.0669872071157935E-4</v>
      </c>
      <c r="T302">
        <f t="shared" si="39"/>
        <v>3.6521568612773767E-2</v>
      </c>
      <c r="U302">
        <v>10.199999999999999</v>
      </c>
      <c r="V302">
        <v>6.14</v>
      </c>
      <c r="W302" s="10" t="s">
        <v>115</v>
      </c>
    </row>
    <row r="303" spans="1:23">
      <c r="A303" t="s">
        <v>595</v>
      </c>
      <c r="B303" t="s">
        <v>596</v>
      </c>
      <c r="C303">
        <v>0.14000000000000001</v>
      </c>
      <c r="D303">
        <v>0.01</v>
      </c>
      <c r="E303">
        <v>0.91</v>
      </c>
      <c r="F303">
        <v>7.0000000000000007E-2</v>
      </c>
      <c r="G303">
        <v>131.05000000000001</v>
      </c>
      <c r="H303">
        <v>0.54</v>
      </c>
      <c r="I303">
        <v>0.70799999999999996</v>
      </c>
      <c r="J303">
        <v>1.7999999999999999E-2</v>
      </c>
      <c r="K303">
        <v>578</v>
      </c>
      <c r="L303">
        <v>20</v>
      </c>
      <c r="M303">
        <f t="shared" si="32"/>
        <v>0.48952691082880639</v>
      </c>
      <c r="N303">
        <f t="shared" si="33"/>
        <v>1.2623801312793189E-2</v>
      </c>
      <c r="O303">
        <f t="shared" si="34"/>
        <v>9.5773778829862373</v>
      </c>
      <c r="P303">
        <f t="shared" si="35"/>
        <v>0.64118196880722744</v>
      </c>
      <c r="Q303">
        <f t="shared" si="36"/>
        <v>0.33139715858083862</v>
      </c>
      <c r="R303">
        <f t="shared" si="37"/>
        <v>0.24472687702667656</v>
      </c>
      <c r="S303">
        <f t="shared" si="38"/>
        <v>1.3154734978538904E-2</v>
      </c>
      <c r="T303">
        <f t="shared" si="39"/>
        <v>0.49114758374288392</v>
      </c>
      <c r="U303">
        <v>0.69643835616438354</v>
      </c>
      <c r="V303">
        <v>9.08</v>
      </c>
      <c r="W303" s="10" t="s">
        <v>597</v>
      </c>
    </row>
    <row r="304" spans="1:23">
      <c r="A304" t="s">
        <v>598</v>
      </c>
      <c r="B304" t="s">
        <v>599</v>
      </c>
      <c r="C304">
        <v>-0.11</v>
      </c>
      <c r="D304">
        <v>0.01</v>
      </c>
      <c r="E304">
        <v>1.24</v>
      </c>
      <c r="F304">
        <v>0.02</v>
      </c>
      <c r="G304">
        <v>842.2</v>
      </c>
      <c r="H304">
        <v>14.5</v>
      </c>
      <c r="I304">
        <v>0.22</v>
      </c>
      <c r="J304">
        <v>0.08</v>
      </c>
      <c r="K304">
        <v>14</v>
      </c>
      <c r="L304">
        <v>0.8</v>
      </c>
      <c r="M304">
        <f t="shared" si="32"/>
        <v>1.8759538210496223</v>
      </c>
      <c r="N304">
        <f t="shared" si="33"/>
        <v>2.3777054171097472E-2</v>
      </c>
      <c r="O304">
        <f t="shared" si="34"/>
        <v>0.73223689999225416</v>
      </c>
      <c r="P304">
        <f t="shared" si="35"/>
        <v>4.4875626927965276E-2</v>
      </c>
      <c r="Q304">
        <f t="shared" si="36"/>
        <v>4.1842108570985949E-2</v>
      </c>
      <c r="R304">
        <f t="shared" si="37"/>
        <v>1.3542843043152239E-2</v>
      </c>
      <c r="S304">
        <f t="shared" si="38"/>
        <v>4.2022619527775215E-3</v>
      </c>
      <c r="T304">
        <f t="shared" si="39"/>
        <v>7.8735150536801534E-3</v>
      </c>
      <c r="U304">
        <v>6.1123287671232873</v>
      </c>
      <c r="V304">
        <v>2.94</v>
      </c>
      <c r="W304" s="10" t="s">
        <v>109</v>
      </c>
    </row>
    <row r="305" spans="1:23">
      <c r="A305" t="s">
        <v>600</v>
      </c>
      <c r="B305" t="s">
        <v>601</v>
      </c>
      <c r="C305">
        <v>0.05</v>
      </c>
      <c r="D305">
        <v>0.06</v>
      </c>
      <c r="E305">
        <v>0.79</v>
      </c>
      <c r="F305">
        <v>0.06</v>
      </c>
      <c r="G305">
        <v>4.6455000000000002</v>
      </c>
      <c r="H305">
        <v>1.1000000000000001E-3</v>
      </c>
      <c r="I305">
        <v>0</v>
      </c>
      <c r="J305">
        <v>0</v>
      </c>
      <c r="K305">
        <v>1.89</v>
      </c>
      <c r="L305">
        <v>0.26</v>
      </c>
      <c r="M305">
        <f t="shared" si="32"/>
        <v>5.0392831768816766E-2</v>
      </c>
      <c r="N305">
        <f t="shared" si="33"/>
        <v>1.2757926939027603E-3</v>
      </c>
      <c r="O305">
        <f t="shared" si="34"/>
        <v>1.3256661766371152E-2</v>
      </c>
      <c r="P305">
        <f t="shared" si="35"/>
        <v>1.9432719847047562E-3</v>
      </c>
      <c r="Q305">
        <f t="shared" si="36"/>
        <v>1.8236677562203706E-3</v>
      </c>
      <c r="R305">
        <f t="shared" si="37"/>
        <v>0</v>
      </c>
      <c r="S305">
        <f t="shared" si="38"/>
        <v>1.0463407557857619E-6</v>
      </c>
      <c r="T305">
        <f t="shared" si="39"/>
        <v>6.7122338057575448E-4</v>
      </c>
      <c r="U305">
        <v>4.5890410958904111</v>
      </c>
      <c r="V305">
        <v>1.74</v>
      </c>
      <c r="W305" s="10" t="s">
        <v>602</v>
      </c>
    </row>
    <row r="306" spans="1:23">
      <c r="A306" t="s">
        <v>603</v>
      </c>
      <c r="B306" t="s">
        <v>604</v>
      </c>
      <c r="C306">
        <v>0.11</v>
      </c>
      <c r="D306">
        <v>0.02</v>
      </c>
      <c r="E306">
        <v>0.92</v>
      </c>
      <c r="F306">
        <v>7.0000000000000007E-2</v>
      </c>
      <c r="G306">
        <v>104.84</v>
      </c>
      <c r="H306">
        <v>0.13</v>
      </c>
      <c r="I306">
        <v>0.46</v>
      </c>
      <c r="J306">
        <v>0.05</v>
      </c>
      <c r="K306">
        <v>6.42</v>
      </c>
      <c r="L306">
        <v>0.43</v>
      </c>
      <c r="M306">
        <f t="shared" si="32"/>
        <v>0.42340115752785534</v>
      </c>
      <c r="N306">
        <f t="shared" si="33"/>
        <v>1.0744137689578442E-2</v>
      </c>
      <c r="O306">
        <f t="shared" si="34"/>
        <v>0.1250698745083485</v>
      </c>
      <c r="P306">
        <f t="shared" si="35"/>
        <v>1.1123699801319289E-2</v>
      </c>
      <c r="Q306">
        <f t="shared" si="36"/>
        <v>8.3769542116183572E-3</v>
      </c>
      <c r="R306">
        <f t="shared" si="37"/>
        <v>3.6486645277676506E-3</v>
      </c>
      <c r="S306">
        <f t="shared" si="38"/>
        <v>5.1694911885048052E-5</v>
      </c>
      <c r="T306">
        <f t="shared" si="39"/>
        <v>6.344124069264055E-3</v>
      </c>
      <c r="U306">
        <f>2157/365</f>
        <v>5.9095890410958907</v>
      </c>
      <c r="V306">
        <v>1.9</v>
      </c>
      <c r="W306" s="10" t="s">
        <v>292</v>
      </c>
    </row>
    <row r="307" spans="1:23">
      <c r="A307" t="s">
        <v>605</v>
      </c>
      <c r="B307" t="s">
        <v>606</v>
      </c>
      <c r="C307">
        <v>0.16</v>
      </c>
      <c r="D307">
        <v>0.05</v>
      </c>
      <c r="E307">
        <v>1.71</v>
      </c>
      <c r="F307">
        <v>0.25</v>
      </c>
      <c r="G307">
        <v>521</v>
      </c>
      <c r="H307">
        <v>6.9</v>
      </c>
      <c r="I307">
        <v>0.29099999999999998</v>
      </c>
      <c r="J307">
        <v>9.2999999999999999E-2</v>
      </c>
      <c r="K307">
        <v>33.9</v>
      </c>
      <c r="L307">
        <v>3.3</v>
      </c>
      <c r="M307">
        <f t="shared" si="32"/>
        <v>1.5159862980475216</v>
      </c>
      <c r="N307">
        <f t="shared" si="33"/>
        <v>7.5081187797260737E-2</v>
      </c>
      <c r="O307">
        <f t="shared" si="34"/>
        <v>1.8357184556657367</v>
      </c>
      <c r="P307">
        <f t="shared" si="35"/>
        <v>0.25876048478000729</v>
      </c>
      <c r="Q307">
        <f t="shared" si="36"/>
        <v>0.17869825674622214</v>
      </c>
      <c r="R307">
        <f t="shared" si="37"/>
        <v>5.4276212517911065E-2</v>
      </c>
      <c r="S307">
        <f t="shared" si="38"/>
        <v>8.1039394395992208E-3</v>
      </c>
      <c r="T307">
        <f t="shared" si="39"/>
        <v>0.17891992745280089</v>
      </c>
      <c r="U307">
        <v>4.0109589041095894</v>
      </c>
      <c r="V307">
        <v>6.3</v>
      </c>
      <c r="W307" s="10" t="s">
        <v>28</v>
      </c>
    </row>
    <row r="308" spans="1:23">
      <c r="A308" t="s">
        <v>607</v>
      </c>
      <c r="B308" t="s">
        <v>608</v>
      </c>
      <c r="C308">
        <v>-0.2</v>
      </c>
      <c r="D308">
        <v>0.1</v>
      </c>
      <c r="E308">
        <v>4.1100000000000003</v>
      </c>
      <c r="F308">
        <v>0.41</v>
      </c>
      <c r="G308">
        <v>820.2</v>
      </c>
      <c r="H308">
        <v>14</v>
      </c>
      <c r="I308">
        <v>0.13</v>
      </c>
      <c r="J308">
        <v>0.05</v>
      </c>
      <c r="K308">
        <v>207</v>
      </c>
      <c r="L308">
        <v>14</v>
      </c>
      <c r="M308">
        <f t="shared" si="32"/>
        <v>2.7480958374188944</v>
      </c>
      <c r="N308">
        <f t="shared" si="33"/>
        <v>9.6582967429115194E-2</v>
      </c>
      <c r="O308">
        <f t="shared" si="34"/>
        <v>24.248254727250064</v>
      </c>
      <c r="P308">
        <f t="shared" si="35"/>
        <v>2.3097188969230751</v>
      </c>
      <c r="Q308">
        <f t="shared" si="36"/>
        <v>1.6399785805869609</v>
      </c>
      <c r="R308">
        <f t="shared" si="37"/>
        <v>0.16032311639418723</v>
      </c>
      <c r="S308">
        <f t="shared" si="38"/>
        <v>0.1379645477450627</v>
      </c>
      <c r="T308">
        <f t="shared" si="39"/>
        <v>1.6126171027043834</v>
      </c>
      <c r="U308">
        <f>2400.858/365</f>
        <v>6.5776931506849321</v>
      </c>
      <c r="V308">
        <v>57.8</v>
      </c>
      <c r="W308" s="10" t="s">
        <v>609</v>
      </c>
    </row>
    <row r="309" spans="1:23">
      <c r="A309" t="s">
        <v>610</v>
      </c>
      <c r="B309" t="s">
        <v>611</v>
      </c>
      <c r="C309">
        <v>0.05</v>
      </c>
      <c r="D309">
        <v>0.04</v>
      </c>
      <c r="E309">
        <v>1.07</v>
      </c>
      <c r="F309">
        <v>0.08</v>
      </c>
      <c r="G309">
        <v>12.62</v>
      </c>
      <c r="H309">
        <v>4.0000000000000001E-3</v>
      </c>
      <c r="I309">
        <v>0.02</v>
      </c>
      <c r="J309">
        <v>1.7999999999999999E-2</v>
      </c>
      <c r="K309">
        <v>91.1</v>
      </c>
      <c r="L309">
        <v>2.1</v>
      </c>
      <c r="M309">
        <f t="shared" si="32"/>
        <v>0.10855227246406804</v>
      </c>
      <c r="N309">
        <f t="shared" si="33"/>
        <v>2.7054498225283414E-3</v>
      </c>
      <c r="O309">
        <f t="shared" si="34"/>
        <v>1.0912325033304409</v>
      </c>
      <c r="P309">
        <f t="shared" si="35"/>
        <v>5.9928087631003678E-2</v>
      </c>
      <c r="Q309">
        <f t="shared" si="36"/>
        <v>2.5154646070185804E-2</v>
      </c>
      <c r="R309">
        <f t="shared" si="37"/>
        <v>3.9300090155958259E-4</v>
      </c>
      <c r="S309">
        <f t="shared" si="38"/>
        <v>1.1529133685477453E-4</v>
      </c>
      <c r="T309">
        <f t="shared" si="39"/>
        <v>5.4391651256345964E-2</v>
      </c>
      <c r="U309">
        <v>2.1013698630136992</v>
      </c>
      <c r="V309">
        <v>9.4</v>
      </c>
      <c r="W309" s="10" t="s">
        <v>499</v>
      </c>
    </row>
    <row r="310" spans="1:23">
      <c r="A310" t="s">
        <v>612</v>
      </c>
      <c r="B310" t="s">
        <v>611</v>
      </c>
      <c r="C310">
        <v>0.05</v>
      </c>
      <c r="D310">
        <v>0.04</v>
      </c>
      <c r="E310">
        <v>1.07</v>
      </c>
      <c r="F310">
        <v>0.08</v>
      </c>
      <c r="G310">
        <v>248.4</v>
      </c>
      <c r="H310">
        <v>4.9000000000000004</v>
      </c>
      <c r="I310">
        <v>7.4999999999999997E-2</v>
      </c>
      <c r="J310">
        <v>0.05</v>
      </c>
      <c r="K310">
        <v>56.6</v>
      </c>
      <c r="L310">
        <v>3.3</v>
      </c>
      <c r="M310">
        <f t="shared" si="32"/>
        <v>0.79134721314349032</v>
      </c>
      <c r="N310">
        <f t="shared" si="33"/>
        <v>2.2299377691288435E-2</v>
      </c>
      <c r="O310">
        <f t="shared" si="34"/>
        <v>1.8257503862911222</v>
      </c>
      <c r="P310">
        <f t="shared" si="35"/>
        <v>0.14072792680736826</v>
      </c>
      <c r="Q310">
        <f t="shared" si="36"/>
        <v>0.10644834407704422</v>
      </c>
      <c r="R310">
        <f t="shared" si="37"/>
        <v>6.8852937257993284E-3</v>
      </c>
      <c r="S310">
        <f t="shared" si="38"/>
        <v>1.2005068294184787E-2</v>
      </c>
      <c r="T310">
        <f t="shared" si="39"/>
        <v>9.1003134519183654E-2</v>
      </c>
      <c r="U310">
        <v>2.1013698630136992</v>
      </c>
      <c r="V310">
        <v>9.4</v>
      </c>
      <c r="W310" s="10" t="s">
        <v>499</v>
      </c>
    </row>
    <row r="311" spans="1:23">
      <c r="A311" t="s">
        <v>613</v>
      </c>
      <c r="B311" t="s">
        <v>614</v>
      </c>
      <c r="C311">
        <v>-0.08</v>
      </c>
      <c r="D311">
        <v>0.01</v>
      </c>
      <c r="E311">
        <v>1.1599999999999999</v>
      </c>
      <c r="F311">
        <v>0.04</v>
      </c>
      <c r="G311">
        <v>1178.4000000000001</v>
      </c>
      <c r="H311">
        <v>8.8000000000000007</v>
      </c>
      <c r="I311">
        <v>0.01</v>
      </c>
      <c r="J311">
        <v>0.02</v>
      </c>
      <c r="K311">
        <v>38.299999999999997</v>
      </c>
      <c r="L311">
        <v>1.1000000000000001</v>
      </c>
      <c r="M311">
        <f t="shared" si="32"/>
        <v>2.295193168879146</v>
      </c>
      <c r="N311">
        <f t="shared" si="33"/>
        <v>2.8749832832294125E-2</v>
      </c>
      <c r="O311">
        <f t="shared" si="34"/>
        <v>2.1967979678457952</v>
      </c>
      <c r="P311">
        <f t="shared" si="35"/>
        <v>8.1001460258322458E-2</v>
      </c>
      <c r="Q311">
        <f t="shared" si="36"/>
        <v>6.3093414220114219E-2</v>
      </c>
      <c r="R311">
        <f t="shared" si="37"/>
        <v>4.3940353392255124E-4</v>
      </c>
      <c r="S311">
        <f t="shared" si="38"/>
        <v>5.4683814542438938E-3</v>
      </c>
      <c r="T311">
        <f t="shared" si="39"/>
        <v>5.0501102709098744E-2</v>
      </c>
      <c r="U311">
        <v>9.4246575342465757</v>
      </c>
      <c r="V311">
        <v>5.8</v>
      </c>
      <c r="W311" s="10" t="s">
        <v>292</v>
      </c>
    </row>
    <row r="312" spans="1:23">
      <c r="A312" t="s">
        <v>615</v>
      </c>
      <c r="B312" t="s">
        <v>614</v>
      </c>
      <c r="C312">
        <v>-0.08</v>
      </c>
      <c r="D312">
        <v>0.01</v>
      </c>
      <c r="E312">
        <v>1.1599999999999999</v>
      </c>
      <c r="F312">
        <v>0.04</v>
      </c>
      <c r="G312">
        <v>352.3</v>
      </c>
      <c r="H312">
        <v>1.3</v>
      </c>
      <c r="I312">
        <v>0.15</v>
      </c>
      <c r="J312">
        <v>0.05</v>
      </c>
      <c r="K312">
        <v>20.100000000000001</v>
      </c>
      <c r="L312">
        <v>1.1000000000000001</v>
      </c>
      <c r="M312">
        <f t="shared" si="32"/>
        <v>1.026201193837474</v>
      </c>
      <c r="N312">
        <f t="shared" si="33"/>
        <v>1.2062538675536211E-2</v>
      </c>
      <c r="O312">
        <f t="shared" si="34"/>
        <v>0.76220911297236116</v>
      </c>
      <c r="P312">
        <f t="shared" si="35"/>
        <v>4.5629717239796481E-2</v>
      </c>
      <c r="Q312">
        <f t="shared" si="36"/>
        <v>4.1712936530825737E-2</v>
      </c>
      <c r="R312">
        <f t="shared" si="37"/>
        <v>5.8481517619362738E-3</v>
      </c>
      <c r="S312">
        <f t="shared" si="38"/>
        <v>9.375265842218463E-4</v>
      </c>
      <c r="T312">
        <f t="shared" si="39"/>
        <v>1.752204857407727E-2</v>
      </c>
      <c r="U312">
        <v>9.4246575342465757</v>
      </c>
      <c r="V312">
        <v>5.8</v>
      </c>
      <c r="W312" s="10" t="s">
        <v>292</v>
      </c>
    </row>
    <row r="313" spans="1:23">
      <c r="A313" t="s">
        <v>616</v>
      </c>
      <c r="B313" t="s">
        <v>617</v>
      </c>
      <c r="C313">
        <v>0.21</v>
      </c>
      <c r="D313">
        <v>0.05</v>
      </c>
      <c r="E313">
        <v>1.33</v>
      </c>
      <c r="F313">
        <v>0.11</v>
      </c>
      <c r="G313">
        <v>577.9</v>
      </c>
      <c r="H313">
        <v>5.25</v>
      </c>
      <c r="I313">
        <v>7.8E-2</v>
      </c>
      <c r="J313">
        <v>5.8500000000000003E-2</v>
      </c>
      <c r="K313">
        <v>19.8</v>
      </c>
      <c r="L313">
        <v>1</v>
      </c>
      <c r="M313">
        <f t="shared" si="32"/>
        <v>1.4939077043199835</v>
      </c>
      <c r="N313">
        <f t="shared" si="33"/>
        <v>4.2167528881868116E-2</v>
      </c>
      <c r="O313">
        <f t="shared" si="34"/>
        <v>0.97814261251809043</v>
      </c>
      <c r="P313">
        <f t="shared" si="35"/>
        <v>7.3335838515490845E-2</v>
      </c>
      <c r="Q313">
        <f t="shared" si="36"/>
        <v>4.9401142046368203E-2</v>
      </c>
      <c r="R313">
        <f t="shared" si="37"/>
        <v>4.4905854628761854E-3</v>
      </c>
      <c r="S313">
        <f t="shared" si="38"/>
        <v>2.9620169093383941E-3</v>
      </c>
      <c r="T313">
        <f t="shared" si="39"/>
        <v>5.3932675376937314E-2</v>
      </c>
      <c r="U313">
        <v>8.9890410958904106</v>
      </c>
      <c r="V313">
        <v>6.4</v>
      </c>
      <c r="W313" s="10" t="s">
        <v>618</v>
      </c>
    </row>
    <row r="314" spans="1:23">
      <c r="A314" t="s">
        <v>619</v>
      </c>
      <c r="B314" t="s">
        <v>617</v>
      </c>
      <c r="C314">
        <v>0.21</v>
      </c>
      <c r="D314">
        <v>0.05</v>
      </c>
      <c r="E314">
        <v>1.33</v>
      </c>
      <c r="F314">
        <v>0.11</v>
      </c>
      <c r="G314">
        <v>2111</v>
      </c>
      <c r="H314">
        <v>37</v>
      </c>
      <c r="I314">
        <v>9.8000000000000004E-2</v>
      </c>
      <c r="J314">
        <v>2.7E-2</v>
      </c>
      <c r="K314">
        <v>46.5</v>
      </c>
      <c r="L314">
        <v>1.35</v>
      </c>
      <c r="M314">
        <f t="shared" si="32"/>
        <v>3.5433506008750619</v>
      </c>
      <c r="N314">
        <f t="shared" si="33"/>
        <v>0.1060983917528356</v>
      </c>
      <c r="O314">
        <f t="shared" si="34"/>
        <v>3.5315447952897774</v>
      </c>
      <c r="P314">
        <f t="shared" si="35"/>
        <v>0.2212316347717283</v>
      </c>
      <c r="Q314">
        <f t="shared" si="36"/>
        <v>0.1025287198632516</v>
      </c>
      <c r="R314">
        <f t="shared" si="37"/>
        <v>9.4350820564064776E-3</v>
      </c>
      <c r="S314">
        <f t="shared" si="38"/>
        <v>2.063274236944922E-2</v>
      </c>
      <c r="T314">
        <f t="shared" si="39"/>
        <v>0.1947217681613411</v>
      </c>
      <c r="U314">
        <v>8.9890410958904106</v>
      </c>
      <c r="V314">
        <v>6.4</v>
      </c>
      <c r="W314" s="10" t="s">
        <v>618</v>
      </c>
    </row>
    <row r="315" spans="1:23" s="8" customFormat="1">
      <c r="A315" s="8" t="s">
        <v>620</v>
      </c>
      <c r="B315" s="8" t="s">
        <v>621</v>
      </c>
      <c r="C315" s="8">
        <v>0.01</v>
      </c>
      <c r="D315" s="8">
        <v>0.02</v>
      </c>
      <c r="E315" s="8">
        <v>1.28</v>
      </c>
      <c r="F315" s="8">
        <v>0.08</v>
      </c>
      <c r="G315" s="8">
        <v>178.9049</v>
      </c>
      <c r="H315" s="8">
        <v>7.4000000000000003E-3</v>
      </c>
      <c r="I315" s="8">
        <v>0.59670000000000001</v>
      </c>
      <c r="J315" s="8">
        <v>8.9999999999999998E-4</v>
      </c>
      <c r="K315" s="8">
        <v>1825.3</v>
      </c>
      <c r="L315" s="8">
        <v>2.7</v>
      </c>
      <c r="M315" s="8">
        <f t="shared" si="32"/>
        <v>0.67497792664160017</v>
      </c>
      <c r="N315" s="8">
        <f t="shared" si="33"/>
        <v>1.4062052456277969E-2</v>
      </c>
      <c r="O315" s="8">
        <f t="shared" si="34"/>
        <v>47.861272554581355</v>
      </c>
      <c r="P315" s="8">
        <f t="shared" si="35"/>
        <v>1.99587523849115</v>
      </c>
      <c r="Q315" s="8">
        <f t="shared" si="36"/>
        <v>7.0796820192499679E-2</v>
      </c>
      <c r="R315" s="8">
        <f t="shared" si="37"/>
        <v>3.9914550390459928E-2</v>
      </c>
      <c r="S315" s="8">
        <f t="shared" si="38"/>
        <v>6.5989140395055672E-4</v>
      </c>
      <c r="T315" s="8">
        <f t="shared" si="39"/>
        <v>1.994219689774223</v>
      </c>
      <c r="U315" s="8">
        <f>1236/365</f>
        <v>3.3863013698630136</v>
      </c>
      <c r="W315" s="9" t="s">
        <v>129</v>
      </c>
    </row>
    <row r="316" spans="1:23" s="8" customFormat="1">
      <c r="A316" s="8" t="s">
        <v>622</v>
      </c>
      <c r="B316" s="8" t="s">
        <v>623</v>
      </c>
      <c r="C316" s="8">
        <v>0.16</v>
      </c>
      <c r="D316" s="8">
        <v>0.01</v>
      </c>
      <c r="E316" s="8">
        <v>1.1299999999999999</v>
      </c>
      <c r="F316" s="8">
        <v>0.08</v>
      </c>
      <c r="G316" s="8">
        <v>75.522999999999996</v>
      </c>
      <c r="H316" s="8">
        <v>5.5E-2</v>
      </c>
      <c r="I316" s="8">
        <v>0.252</v>
      </c>
      <c r="J316" s="8">
        <v>5.1999999999999998E-2</v>
      </c>
      <c r="K316" s="8">
        <v>11.99</v>
      </c>
      <c r="L316" s="8">
        <v>0.87</v>
      </c>
      <c r="M316" s="8">
        <f t="shared" si="32"/>
        <v>0.36437652824544992</v>
      </c>
      <c r="N316" s="8">
        <f t="shared" si="33"/>
        <v>8.6006756929013772E-3</v>
      </c>
      <c r="O316" s="8">
        <f t="shared" si="34"/>
        <v>0.26173452229753602</v>
      </c>
      <c r="P316" s="8">
        <f t="shared" si="35"/>
        <v>2.2949938991553821E-2</v>
      </c>
      <c r="Q316" s="8">
        <f t="shared" si="36"/>
        <v>1.8991579182556829E-2</v>
      </c>
      <c r="R316" s="8">
        <f t="shared" si="37"/>
        <v>3.6623425836169207E-3</v>
      </c>
      <c r="S316" s="8">
        <f t="shared" si="38"/>
        <v>6.3536488779861728E-5</v>
      </c>
      <c r="T316" s="8">
        <f t="shared" si="39"/>
        <v>1.2353251789854209E-2</v>
      </c>
      <c r="V316" s="8">
        <v>3.7</v>
      </c>
      <c r="W316" s="9" t="s">
        <v>292</v>
      </c>
    </row>
    <row r="317" spans="1:23">
      <c r="A317" t="s">
        <v>624</v>
      </c>
      <c r="B317" t="s">
        <v>625</v>
      </c>
      <c r="C317">
        <v>0.37</v>
      </c>
      <c r="D317">
        <v>0.03</v>
      </c>
      <c r="E317">
        <v>1.3</v>
      </c>
      <c r="F317">
        <v>0.09</v>
      </c>
      <c r="G317">
        <v>995.4</v>
      </c>
      <c r="H317">
        <v>2.8</v>
      </c>
      <c r="I317">
        <v>0.63700000000000001</v>
      </c>
      <c r="J317">
        <v>0.02</v>
      </c>
      <c r="K317">
        <v>103.5</v>
      </c>
      <c r="L317">
        <v>5</v>
      </c>
      <c r="M317">
        <f t="shared" si="32"/>
        <v>2.1303500239577193</v>
      </c>
      <c r="N317">
        <f t="shared" si="33"/>
        <v>4.9323980007952635E-2</v>
      </c>
      <c r="O317">
        <f t="shared" si="34"/>
        <v>4.6675567278565513</v>
      </c>
      <c r="P317">
        <f t="shared" si="35"/>
        <v>0.32754425897317235</v>
      </c>
      <c r="Q317">
        <f t="shared" si="36"/>
        <v>0.22548583226360153</v>
      </c>
      <c r="R317">
        <f t="shared" si="37"/>
        <v>0.10006996052527127</v>
      </c>
      <c r="S317">
        <f t="shared" si="38"/>
        <v>4.3765182633441653E-3</v>
      </c>
      <c r="T317">
        <f t="shared" si="39"/>
        <v>0.21542569513184082</v>
      </c>
      <c r="U317">
        <v>4.2904109589041104</v>
      </c>
      <c r="V317">
        <v>9</v>
      </c>
      <c r="W317" s="10" t="s">
        <v>28</v>
      </c>
    </row>
    <row r="318" spans="1:23">
      <c r="A318" t="s">
        <v>626</v>
      </c>
      <c r="B318" t="s">
        <v>627</v>
      </c>
      <c r="C318">
        <v>0.01</v>
      </c>
      <c r="D318">
        <v>0.06</v>
      </c>
      <c r="E318">
        <v>1.26</v>
      </c>
      <c r="F318">
        <v>0.1</v>
      </c>
      <c r="G318">
        <v>3117</v>
      </c>
      <c r="H318">
        <v>42</v>
      </c>
      <c r="I318">
        <v>0.4</v>
      </c>
      <c r="J318">
        <v>0.05</v>
      </c>
      <c r="K318">
        <v>21</v>
      </c>
      <c r="L318">
        <v>1</v>
      </c>
      <c r="M318">
        <f t="shared" si="32"/>
        <v>4.5125234686049636</v>
      </c>
      <c r="N318">
        <f t="shared" si="33"/>
        <v>0.12607336854854351</v>
      </c>
      <c r="O318">
        <f t="shared" si="34"/>
        <v>1.6133492486542931</v>
      </c>
      <c r="P318">
        <f t="shared" si="35"/>
        <v>0.12131393386672622</v>
      </c>
      <c r="Q318">
        <f t="shared" si="36"/>
        <v>7.6826154697823459E-2</v>
      </c>
      <c r="R318">
        <f t="shared" si="37"/>
        <v>3.8413077348911744E-2</v>
      </c>
      <c r="S318">
        <f t="shared" si="38"/>
        <v>7.2463553035483162E-3</v>
      </c>
      <c r="T318">
        <f t="shared" si="39"/>
        <v>8.5362394108692757E-2</v>
      </c>
      <c r="U318">
        <f>6181.8765/365</f>
        <v>16.936647945205479</v>
      </c>
      <c r="V318">
        <v>7.048</v>
      </c>
      <c r="W318" s="10" t="s">
        <v>327</v>
      </c>
    </row>
    <row r="319" spans="1:23">
      <c r="A319" t="s">
        <v>628</v>
      </c>
      <c r="B319" t="s">
        <v>629</v>
      </c>
      <c r="C319">
        <v>-0.1</v>
      </c>
      <c r="D319">
        <v>0.03</v>
      </c>
      <c r="E319">
        <v>0.74</v>
      </c>
      <c r="F319">
        <v>7.0000000000000007E-2</v>
      </c>
      <c r="G319">
        <v>8.4281980000000001</v>
      </c>
      <c r="H319">
        <v>5.5999999999999999E-5</v>
      </c>
      <c r="I319">
        <v>0.27700000000000002</v>
      </c>
      <c r="J319">
        <v>2E-3</v>
      </c>
      <c r="K319">
        <v>1813</v>
      </c>
      <c r="L319">
        <v>4</v>
      </c>
      <c r="M319">
        <f t="shared" si="32"/>
        <v>7.3345220200274924E-2</v>
      </c>
      <c r="N319">
        <f t="shared" si="33"/>
        <v>2.3126871462523643E-3</v>
      </c>
      <c r="O319">
        <f t="shared" si="34"/>
        <v>14.267195544445345</v>
      </c>
      <c r="P319">
        <f t="shared" si="35"/>
        <v>0.9003242143922231</v>
      </c>
      <c r="Q319">
        <f t="shared" si="36"/>
        <v>3.1477541190171744E-2</v>
      </c>
      <c r="R319">
        <f t="shared" si="37"/>
        <v>8.5608952643619514E-3</v>
      </c>
      <c r="S319">
        <f t="shared" si="38"/>
        <v>3.1598804809321411E-5</v>
      </c>
      <c r="T319">
        <f t="shared" si="39"/>
        <v>0.89973305235240908</v>
      </c>
      <c r="U319">
        <v>2.1917808219178081</v>
      </c>
      <c r="V319">
        <v>8.1</v>
      </c>
      <c r="W319" s="10" t="s">
        <v>100</v>
      </c>
    </row>
    <row r="320" spans="1:23">
      <c r="A320" t="s">
        <v>630</v>
      </c>
      <c r="B320" t="s">
        <v>631</v>
      </c>
      <c r="C320">
        <v>0.22</v>
      </c>
      <c r="D320">
        <v>0.02</v>
      </c>
      <c r="E320">
        <v>1.2</v>
      </c>
      <c r="F320">
        <v>0.08</v>
      </c>
      <c r="G320">
        <v>75.290000000000006</v>
      </c>
      <c r="H320">
        <v>0.02</v>
      </c>
      <c r="I320">
        <v>0.73</v>
      </c>
      <c r="J320">
        <v>0.02</v>
      </c>
      <c r="K320">
        <v>51.1</v>
      </c>
      <c r="L320">
        <v>1.4</v>
      </c>
      <c r="M320">
        <f t="shared" si="32"/>
        <v>0.3709853020721583</v>
      </c>
      <c r="N320">
        <f t="shared" si="33"/>
        <v>8.2443796030676718E-3</v>
      </c>
      <c r="O320">
        <f t="shared" si="34"/>
        <v>0.81916097218050521</v>
      </c>
      <c r="P320">
        <f t="shared" si="35"/>
        <v>4.984718725260439E-2</v>
      </c>
      <c r="Q320">
        <f t="shared" si="36"/>
        <v>2.2442766361109732E-2</v>
      </c>
      <c r="R320">
        <f t="shared" si="37"/>
        <v>2.5604260744670038E-2</v>
      </c>
      <c r="S320">
        <f t="shared" si="38"/>
        <v>7.253384443976672E-5</v>
      </c>
      <c r="T320">
        <f t="shared" si="39"/>
        <v>3.6407154319133571E-2</v>
      </c>
      <c r="U320">
        <v>6.0082191780821921</v>
      </c>
      <c r="V320">
        <v>2.9</v>
      </c>
      <c r="W320" s="10" t="s">
        <v>28</v>
      </c>
    </row>
    <row r="321" spans="1:23">
      <c r="A321" t="s">
        <v>632</v>
      </c>
      <c r="B321" t="s">
        <v>631</v>
      </c>
      <c r="C321">
        <v>0.22</v>
      </c>
      <c r="D321">
        <v>0.02</v>
      </c>
      <c r="E321">
        <v>1.2</v>
      </c>
      <c r="F321">
        <v>0.08</v>
      </c>
      <c r="G321">
        <v>1314</v>
      </c>
      <c r="H321">
        <v>8</v>
      </c>
      <c r="I321">
        <v>0.12</v>
      </c>
      <c r="J321">
        <v>0.06</v>
      </c>
      <c r="K321">
        <v>40.4</v>
      </c>
      <c r="L321">
        <v>1.3</v>
      </c>
      <c r="M321">
        <f t="shared" si="32"/>
        <v>2.4961005876622848</v>
      </c>
      <c r="N321">
        <f t="shared" si="33"/>
        <v>5.6386544942054979E-2</v>
      </c>
      <c r="O321">
        <f t="shared" si="34"/>
        <v>2.440213474207777</v>
      </c>
      <c r="P321">
        <f t="shared" si="35"/>
        <v>0.13516736033989063</v>
      </c>
      <c r="Q321">
        <f t="shared" si="36"/>
        <v>7.8521720704705714E-2</v>
      </c>
      <c r="R321">
        <f t="shared" si="37"/>
        <v>1.7826234795349019E-2</v>
      </c>
      <c r="S321">
        <f t="shared" si="38"/>
        <v>4.9522343464389234E-3</v>
      </c>
      <c r="T321">
        <f t="shared" si="39"/>
        <v>0.10845393218701233</v>
      </c>
      <c r="U321">
        <v>6.0082191780821921</v>
      </c>
      <c r="V321">
        <v>2.9</v>
      </c>
      <c r="W321" s="10" t="s">
        <v>28</v>
      </c>
    </row>
    <row r="322" spans="1:23">
      <c r="A322" t="s">
        <v>633</v>
      </c>
      <c r="B322" t="s">
        <v>634</v>
      </c>
      <c r="C322">
        <v>0.13</v>
      </c>
      <c r="D322">
        <v>0.01</v>
      </c>
      <c r="E322">
        <v>1.1499999999999999</v>
      </c>
      <c r="F322">
        <v>0.08</v>
      </c>
      <c r="G322">
        <v>17.239999999999998</v>
      </c>
      <c r="H322">
        <v>0.01</v>
      </c>
      <c r="I322">
        <v>0.2</v>
      </c>
      <c r="J322">
        <v>0.09</v>
      </c>
      <c r="K322">
        <v>5</v>
      </c>
      <c r="L322">
        <v>0.4</v>
      </c>
      <c r="M322">
        <f t="shared" ref="M322:M385" si="40">(G322/365)^(2/3)*E322^(1/3)</f>
        <v>0.13689750870480785</v>
      </c>
      <c r="N322">
        <f t="shared" ref="N322:N385" si="41">SQRT((2/3*(G322/365)^(-1/3)*E322^(1/3)*(H322/365))^2+(1/3*(G322/365)^(2/3)*E322^(-2/3)*F322)^2)</f>
        <v>3.1748763591487057E-3</v>
      </c>
      <c r="O322">
        <f t="shared" ref="O322:O385" si="42">0.004919*K322*SQRT(1-I322^2)*G322^(1/3)*E322^(2/3)</f>
        <v>6.8332413061194835E-2</v>
      </c>
      <c r="P322">
        <f t="shared" ref="P322:P385" si="43">SQRT(Q322^2+R322^2+S322^2+T322^2)</f>
        <v>6.4473391747363901E-3</v>
      </c>
      <c r="Q322">
        <f t="shared" ref="Q322:Q385" si="44">0.004919*SQRT(1-I322^2)*G322^(1/3)*E322^(2/3)*L322</f>
        <v>5.4665930448955877E-3</v>
      </c>
      <c r="R322">
        <f t="shared" ref="R322:R385" si="45">0.004919*K322*I322/SQRT(1-I322^2)*G322^(1/3)*E322^(2/3)*J322</f>
        <v>1.2812327448974033E-3</v>
      </c>
      <c r="S322">
        <f t="shared" ref="S322:S385" si="46">0.004919*K322*SQRT(1-I322^2)*1/3*G322^(-2/3)*E322^(2/3)*H322</f>
        <v>1.3211990151043091E-5</v>
      </c>
      <c r="T322">
        <f t="shared" ref="T322:T385" si="47">0.004919*K322*SQRT(1-I322^2)*G322^(1/3)*2/3*E322^(-1/3)*F322</f>
        <v>3.1690394463162832E-3</v>
      </c>
      <c r="U322">
        <v>8.794520547945206</v>
      </c>
      <c r="V322">
        <v>2.6</v>
      </c>
      <c r="W322" s="10" t="s">
        <v>292</v>
      </c>
    </row>
    <row r="323" spans="1:23" s="8" customFormat="1">
      <c r="A323" s="8" t="s">
        <v>635</v>
      </c>
      <c r="B323" s="8" t="s">
        <v>636</v>
      </c>
      <c r="G323" s="8">
        <v>108.53700000000001</v>
      </c>
      <c r="H323" s="8">
        <v>1E-3</v>
      </c>
      <c r="I323" s="8">
        <v>0.55100000000000005</v>
      </c>
      <c r="J323" s="8">
        <v>2E-3</v>
      </c>
      <c r="M323" s="8">
        <f t="shared" si="40"/>
        <v>0</v>
      </c>
      <c r="N323" s="8" t="e">
        <f t="shared" si="41"/>
        <v>#DIV/0!</v>
      </c>
      <c r="O323" s="8">
        <f t="shared" si="42"/>
        <v>0</v>
      </c>
      <c r="P323" s="8" t="e">
        <f t="shared" si="43"/>
        <v>#DIV/0!</v>
      </c>
      <c r="Q323" s="8">
        <f t="shared" si="44"/>
        <v>0</v>
      </c>
      <c r="R323" s="8">
        <f t="shared" si="45"/>
        <v>0</v>
      </c>
      <c r="S323" s="8">
        <f t="shared" si="46"/>
        <v>0</v>
      </c>
      <c r="T323" s="8" t="e">
        <f t="shared" si="47"/>
        <v>#DIV/0!</v>
      </c>
      <c r="W323" s="9"/>
    </row>
    <row r="324" spans="1:23">
      <c r="A324" t="s">
        <v>637</v>
      </c>
      <c r="B324" t="s">
        <v>638</v>
      </c>
      <c r="C324">
        <v>0.24</v>
      </c>
      <c r="D324">
        <v>0.02</v>
      </c>
      <c r="E324">
        <v>1.1000000000000001</v>
      </c>
      <c r="F324">
        <v>0.08</v>
      </c>
      <c r="G324">
        <v>282.39999999999998</v>
      </c>
      <c r="H324">
        <v>3.8</v>
      </c>
      <c r="I324">
        <v>0.26</v>
      </c>
      <c r="J324">
        <v>0.14000000000000001</v>
      </c>
      <c r="K324">
        <v>14.2</v>
      </c>
      <c r="L324">
        <v>2.7</v>
      </c>
      <c r="M324">
        <f t="shared" si="40"/>
        <v>0.86998569902217171</v>
      </c>
      <c r="N324">
        <f t="shared" si="41"/>
        <v>2.2488231336798621E-2</v>
      </c>
      <c r="O324">
        <f t="shared" si="42"/>
        <v>0.47153759082023777</v>
      </c>
      <c r="P324">
        <f t="shared" si="43"/>
        <v>9.4364658933050904E-2</v>
      </c>
      <c r="Q324">
        <f t="shared" si="44"/>
        <v>8.9658556001031134E-2</v>
      </c>
      <c r="R324">
        <f t="shared" si="45"/>
        <v>1.8408374416405675E-2</v>
      </c>
      <c r="S324">
        <f t="shared" si="46"/>
        <v>2.1150175225648064E-3</v>
      </c>
      <c r="T324">
        <f t="shared" si="47"/>
        <v>2.2862428645829706E-2</v>
      </c>
      <c r="U324">
        <v>5.8986301369863012</v>
      </c>
      <c r="V324">
        <v>4.9000000000000004</v>
      </c>
      <c r="W324" s="10" t="s">
        <v>115</v>
      </c>
    </row>
    <row r="325" spans="1:23">
      <c r="A325" t="s">
        <v>639</v>
      </c>
      <c r="B325" t="s">
        <v>640</v>
      </c>
      <c r="C325">
        <v>-0.04</v>
      </c>
      <c r="D325">
        <v>0.08</v>
      </c>
      <c r="E325">
        <v>1.05</v>
      </c>
      <c r="F325">
        <v>7.0000000000000007E-2</v>
      </c>
      <c r="G325">
        <v>40</v>
      </c>
      <c r="H325">
        <v>0.24</v>
      </c>
      <c r="I325">
        <v>8.7999999999999995E-2</v>
      </c>
      <c r="J325">
        <v>6.6000000000000003E-2</v>
      </c>
      <c r="K325">
        <v>3.05</v>
      </c>
      <c r="L325">
        <v>0.41</v>
      </c>
      <c r="M325">
        <f t="shared" si="40"/>
        <v>0.23275973332029604</v>
      </c>
      <c r="N325">
        <f t="shared" si="41"/>
        <v>5.2555640724990032E-3</v>
      </c>
      <c r="O325">
        <f t="shared" si="42"/>
        <v>5.2800097590376648E-2</v>
      </c>
      <c r="P325">
        <f t="shared" si="43"/>
        <v>7.482722320598616E-3</v>
      </c>
      <c r="Q325">
        <f t="shared" si="44"/>
        <v>7.0977180367391562E-3</v>
      </c>
      <c r="R325">
        <f t="shared" si="45"/>
        <v>3.0905629878268066E-4</v>
      </c>
      <c r="S325">
        <f t="shared" si="46"/>
        <v>1.0560019518075328E-4</v>
      </c>
      <c r="T325">
        <f t="shared" si="47"/>
        <v>2.3466710040167403E-3</v>
      </c>
      <c r="U325">
        <f>809/365</f>
        <v>2.2164383561643834</v>
      </c>
      <c r="V325">
        <v>2.2999999999999998</v>
      </c>
      <c r="W325" s="10" t="s">
        <v>327</v>
      </c>
    </row>
    <row r="326" spans="1:23">
      <c r="A326" t="s">
        <v>641</v>
      </c>
      <c r="B326" t="s">
        <v>642</v>
      </c>
      <c r="C326">
        <v>0.12</v>
      </c>
      <c r="D326">
        <v>7.0000000000000007E-2</v>
      </c>
      <c r="E326">
        <v>0.77</v>
      </c>
      <c r="F326">
        <v>0.14000000000000001</v>
      </c>
      <c r="G326">
        <v>606.4</v>
      </c>
      <c r="H326">
        <v>9</v>
      </c>
      <c r="I326">
        <v>0.24</v>
      </c>
      <c r="J326">
        <v>0.14000000000000001</v>
      </c>
      <c r="K326">
        <v>77</v>
      </c>
      <c r="L326">
        <v>32</v>
      </c>
      <c r="M326">
        <f t="shared" si="40"/>
        <v>1.2857043911155945</v>
      </c>
      <c r="N326">
        <f t="shared" si="41"/>
        <v>7.8953084208868263E-2</v>
      </c>
      <c r="O326">
        <f t="shared" si="42"/>
        <v>2.6145607312248704</v>
      </c>
      <c r="P326">
        <f t="shared" si="43"/>
        <v>1.135750383344895</v>
      </c>
      <c r="Q326">
        <f t="shared" si="44"/>
        <v>1.0865706934960502</v>
      </c>
      <c r="R326">
        <f t="shared" si="45"/>
        <v>9.3218633880683008E-2</v>
      </c>
      <c r="S326">
        <f t="shared" si="46"/>
        <v>1.2934832113579516E-2</v>
      </c>
      <c r="T326">
        <f t="shared" si="47"/>
        <v>0.31691645226968129</v>
      </c>
      <c r="U326">
        <v>6.0575342465753428</v>
      </c>
      <c r="V326">
        <v>7.5</v>
      </c>
      <c r="W326" s="10" t="s">
        <v>115</v>
      </c>
    </row>
    <row r="327" spans="1:23">
      <c r="A327" t="s">
        <v>643</v>
      </c>
      <c r="B327" t="s">
        <v>644</v>
      </c>
      <c r="C327">
        <v>0.14000000000000001</v>
      </c>
      <c r="D327">
        <v>0.03</v>
      </c>
      <c r="E327">
        <v>0.91</v>
      </c>
      <c r="F327">
        <v>7.0000000000000007E-2</v>
      </c>
      <c r="G327">
        <v>1201</v>
      </c>
      <c r="H327">
        <v>5.55</v>
      </c>
      <c r="I327">
        <v>0.126</v>
      </c>
      <c r="J327">
        <v>4.9500000000000002E-2</v>
      </c>
      <c r="K327">
        <v>7.15</v>
      </c>
      <c r="L327">
        <v>0.31</v>
      </c>
      <c r="M327">
        <f t="shared" si="40"/>
        <v>2.1437817003854209</v>
      </c>
      <c r="N327">
        <f t="shared" si="41"/>
        <v>5.5364104184343441E-2</v>
      </c>
      <c r="O327">
        <f t="shared" si="42"/>
        <v>0.34827024648551447</v>
      </c>
      <c r="P327">
        <f t="shared" si="43"/>
        <v>2.3497753688929368E-2</v>
      </c>
      <c r="Q327">
        <f t="shared" si="44"/>
        <v>1.5099828868602718E-2</v>
      </c>
      <c r="R327">
        <f t="shared" si="45"/>
        <v>2.2072030834835383E-3</v>
      </c>
      <c r="S327">
        <f t="shared" si="46"/>
        <v>5.3646957202181688E-4</v>
      </c>
      <c r="T327">
        <f t="shared" si="47"/>
        <v>1.7860012640282794E-2</v>
      </c>
      <c r="U327">
        <v>9.5</v>
      </c>
      <c r="V327">
        <v>3.7</v>
      </c>
      <c r="W327" s="10" t="s">
        <v>115</v>
      </c>
    </row>
    <row r="328" spans="1:23">
      <c r="A328" t="s">
        <v>645</v>
      </c>
      <c r="B328" t="s">
        <v>644</v>
      </c>
      <c r="C328">
        <v>0.14000000000000001</v>
      </c>
      <c r="D328">
        <v>0.03</v>
      </c>
      <c r="E328">
        <v>0.91</v>
      </c>
      <c r="F328">
        <v>7.0000000000000007E-2</v>
      </c>
      <c r="G328">
        <v>75.765000000000001</v>
      </c>
      <c r="H328">
        <v>0.55700000000000005</v>
      </c>
      <c r="I328">
        <v>0.22</v>
      </c>
      <c r="J328">
        <v>0.13</v>
      </c>
      <c r="K328">
        <v>2.2200000000000002</v>
      </c>
      <c r="L328">
        <v>0.29499999999999998</v>
      </c>
      <c r="M328">
        <f t="shared" si="40"/>
        <v>0.33972771091063392</v>
      </c>
      <c r="N328">
        <f t="shared" si="41"/>
        <v>8.8686709207677523E-3</v>
      </c>
      <c r="O328">
        <f t="shared" si="42"/>
        <v>4.2329273797113799E-2</v>
      </c>
      <c r="P328">
        <f t="shared" si="43"/>
        <v>6.1627986591895438E-3</v>
      </c>
      <c r="Q328">
        <f t="shared" si="44"/>
        <v>5.6248359324993563E-3</v>
      </c>
      <c r="R328">
        <f t="shared" si="45"/>
        <v>1.2721912889842946E-3</v>
      </c>
      <c r="S328">
        <f t="shared" si="46"/>
        <v>1.0373041864093976E-4</v>
      </c>
      <c r="T328">
        <f t="shared" si="47"/>
        <v>2.1707319895955791E-3</v>
      </c>
      <c r="U328">
        <v>9.5</v>
      </c>
      <c r="V328">
        <v>3.7</v>
      </c>
      <c r="W328" s="10" t="s">
        <v>115</v>
      </c>
    </row>
    <row r="329" spans="1:23">
      <c r="A329" t="s">
        <v>646</v>
      </c>
      <c r="B329" t="s">
        <v>647</v>
      </c>
      <c r="C329">
        <v>0.09</v>
      </c>
      <c r="D329">
        <v>0.1</v>
      </c>
      <c r="E329">
        <v>0.97</v>
      </c>
      <c r="F329">
        <v>0.08</v>
      </c>
      <c r="G329">
        <v>434.5</v>
      </c>
      <c r="H329">
        <v>2.1</v>
      </c>
      <c r="I329">
        <v>0.2</v>
      </c>
      <c r="J329">
        <v>0.03</v>
      </c>
      <c r="K329">
        <v>75.8</v>
      </c>
      <c r="L329">
        <v>3</v>
      </c>
      <c r="M329">
        <f t="shared" si="40"/>
        <v>1.1118730121350628</v>
      </c>
      <c r="N329">
        <f t="shared" si="41"/>
        <v>3.0776184181597502E-2</v>
      </c>
      <c r="O329">
        <f t="shared" si="42"/>
        <v>2.7113946064924295</v>
      </c>
      <c r="P329">
        <f t="shared" si="43"/>
        <v>0.18451779130254389</v>
      </c>
      <c r="Q329">
        <f t="shared" si="44"/>
        <v>0.10731113218307772</v>
      </c>
      <c r="R329">
        <f t="shared" si="45"/>
        <v>1.6946216290577687E-2</v>
      </c>
      <c r="S329">
        <f t="shared" si="46"/>
        <v>4.3681846364665164E-3</v>
      </c>
      <c r="T329">
        <f t="shared" si="47"/>
        <v>0.14908011582088959</v>
      </c>
      <c r="U329">
        <f>2740.6370682/365</f>
        <v>7.5085947073972603</v>
      </c>
      <c r="V329">
        <v>4.6130000000000004</v>
      </c>
      <c r="W329" s="10" t="s">
        <v>445</v>
      </c>
    </row>
    <row r="330" spans="1:23">
      <c r="A330" t="s">
        <v>648</v>
      </c>
      <c r="B330" t="s">
        <v>649</v>
      </c>
      <c r="C330">
        <v>0.37</v>
      </c>
      <c r="D330">
        <v>0.04</v>
      </c>
      <c r="E330">
        <v>1.48</v>
      </c>
      <c r="F330">
        <v>0.1</v>
      </c>
      <c r="G330">
        <v>270</v>
      </c>
      <c r="H330">
        <v>0.85</v>
      </c>
      <c r="I330">
        <v>0.63</v>
      </c>
      <c r="J330">
        <v>2.5000000000000001E-2</v>
      </c>
      <c r="K330">
        <v>199.4</v>
      </c>
      <c r="L330">
        <v>7.15</v>
      </c>
      <c r="M330">
        <f t="shared" si="40"/>
        <v>0.93211144015384062</v>
      </c>
      <c r="N330">
        <f t="shared" si="41"/>
        <v>2.108445219710417E-2</v>
      </c>
      <c r="O330">
        <f t="shared" si="42"/>
        <v>6.3937998792995812</v>
      </c>
      <c r="P330">
        <f t="shared" si="43"/>
        <v>0.40427424804032774</v>
      </c>
      <c r="Q330">
        <f t="shared" si="44"/>
        <v>0.22926614411731192</v>
      </c>
      <c r="R330">
        <f t="shared" si="45"/>
        <v>0.16697454501569955</v>
      </c>
      <c r="S330">
        <f t="shared" si="46"/>
        <v>6.7095430832156081E-3</v>
      </c>
      <c r="T330">
        <f t="shared" si="47"/>
        <v>0.28800900357205322</v>
      </c>
      <c r="U330">
        <v>8.6712328767123292</v>
      </c>
      <c r="V330">
        <v>35.6</v>
      </c>
      <c r="W330" s="10" t="s">
        <v>327</v>
      </c>
    </row>
    <row r="331" spans="1:23">
      <c r="A331" t="s">
        <v>650</v>
      </c>
      <c r="B331" t="s">
        <v>651</v>
      </c>
      <c r="C331">
        <v>-0.09</v>
      </c>
      <c r="D331">
        <v>0.03</v>
      </c>
      <c r="E331">
        <v>0.79</v>
      </c>
      <c r="F331">
        <v>0.06</v>
      </c>
      <c r="G331">
        <v>5144</v>
      </c>
      <c r="H331">
        <v>586</v>
      </c>
      <c r="I331">
        <v>0.73399999999999999</v>
      </c>
      <c r="J331">
        <v>0.02</v>
      </c>
      <c r="K331">
        <v>71</v>
      </c>
      <c r="L331">
        <v>1.7</v>
      </c>
      <c r="M331">
        <f t="shared" si="40"/>
        <v>5.3936292956982106</v>
      </c>
      <c r="N331">
        <f t="shared" si="41"/>
        <v>0.4317845641255485</v>
      </c>
      <c r="O331">
        <f t="shared" si="42"/>
        <v>3.4990669348454757</v>
      </c>
      <c r="P331">
        <f t="shared" si="43"/>
        <v>0.26165672596170775</v>
      </c>
      <c r="Q331">
        <f t="shared" si="44"/>
        <v>8.3780475904750823E-2</v>
      </c>
      <c r="R331">
        <f t="shared" si="45"/>
        <v>0.11136470632361956</v>
      </c>
      <c r="S331">
        <f t="shared" si="46"/>
        <v>0.13287021927290368</v>
      </c>
      <c r="T331">
        <f t="shared" si="47"/>
        <v>0.1771679460681253</v>
      </c>
      <c r="U331">
        <f>4000/365</f>
        <v>10.95890410958904</v>
      </c>
      <c r="V331">
        <v>8.9499999999999993</v>
      </c>
      <c r="W331" s="10" t="s">
        <v>100</v>
      </c>
    </row>
    <row r="332" spans="1:23" s="8" customFormat="1">
      <c r="A332" s="8" t="s">
        <v>652</v>
      </c>
      <c r="B332" s="8" t="s">
        <v>653</v>
      </c>
      <c r="G332" s="8">
        <v>72.8322</v>
      </c>
      <c r="H332" s="8">
        <v>2.3E-3</v>
      </c>
      <c r="I332" s="8">
        <v>0.13730000000000001</v>
      </c>
      <c r="J332" s="8">
        <v>1.6999999999999999E-3</v>
      </c>
      <c r="M332" s="8">
        <f t="shared" si="40"/>
        <v>0</v>
      </c>
      <c r="N332" s="8" t="e">
        <f t="shared" si="41"/>
        <v>#DIV/0!</v>
      </c>
      <c r="O332" s="8">
        <f t="shared" si="42"/>
        <v>0</v>
      </c>
      <c r="P332" s="8" t="e">
        <f t="shared" si="43"/>
        <v>#DIV/0!</v>
      </c>
      <c r="Q332" s="8">
        <f t="shared" si="44"/>
        <v>0</v>
      </c>
      <c r="R332" s="8">
        <f t="shared" si="45"/>
        <v>0</v>
      </c>
      <c r="S332" s="8">
        <f t="shared" si="46"/>
        <v>0</v>
      </c>
      <c r="T332" s="8" t="e">
        <f t="shared" si="47"/>
        <v>#DIV/0!</v>
      </c>
      <c r="U332" s="8">
        <v>3.1175342465753428</v>
      </c>
      <c r="V332" s="8">
        <v>7.85</v>
      </c>
      <c r="W332" s="9"/>
    </row>
    <row r="333" spans="1:23">
      <c r="A333" t="s">
        <v>654</v>
      </c>
      <c r="B333" t="s">
        <v>655</v>
      </c>
      <c r="C333">
        <v>0.03</v>
      </c>
      <c r="D333">
        <v>0.04</v>
      </c>
      <c r="E333">
        <v>1.63</v>
      </c>
      <c r="F333">
        <v>0.06</v>
      </c>
      <c r="G333">
        <v>420.77</v>
      </c>
      <c r="H333">
        <v>3.3</v>
      </c>
      <c r="I333">
        <v>8.8999999999999996E-2</v>
      </c>
      <c r="J333">
        <v>4.65E-2</v>
      </c>
      <c r="K333">
        <v>32.159999999999997</v>
      </c>
      <c r="L333">
        <v>1.32</v>
      </c>
      <c r="M333">
        <f t="shared" si="40"/>
        <v>1.2938893468679293</v>
      </c>
      <c r="N333">
        <f t="shared" si="41"/>
        <v>1.7257239523704521E-2</v>
      </c>
      <c r="O333">
        <f t="shared" si="42"/>
        <v>1.6353321815181161</v>
      </c>
      <c r="P333">
        <f t="shared" si="43"/>
        <v>7.8617058728073522E-2</v>
      </c>
      <c r="Q333">
        <f t="shared" si="44"/>
        <v>6.7121843271265955E-2</v>
      </c>
      <c r="R333">
        <f t="shared" si="45"/>
        <v>6.821858171791483E-3</v>
      </c>
      <c r="S333">
        <f t="shared" si="46"/>
        <v>4.2751750354586325E-3</v>
      </c>
      <c r="T333">
        <f t="shared" si="47"/>
        <v>4.0130851080199169E-2</v>
      </c>
      <c r="U333">
        <v>5.27</v>
      </c>
      <c r="V333">
        <v>7.7</v>
      </c>
      <c r="W333" s="10" t="s">
        <v>25</v>
      </c>
    </row>
    <row r="334" spans="1:23" s="8" customFormat="1">
      <c r="A334" s="8" t="s">
        <v>656</v>
      </c>
      <c r="B334" s="8" t="s">
        <v>657</v>
      </c>
      <c r="G334" s="8">
        <v>632</v>
      </c>
      <c r="H334" s="8">
        <v>169.5</v>
      </c>
      <c r="I334" s="8">
        <v>0.37</v>
      </c>
      <c r="J334" s="8">
        <v>9.5000000000000001E-2</v>
      </c>
      <c r="M334" s="8">
        <f t="shared" si="40"/>
        <v>0</v>
      </c>
      <c r="N334" s="8" t="e">
        <f t="shared" si="41"/>
        <v>#DIV/0!</v>
      </c>
      <c r="O334" s="8">
        <f t="shared" si="42"/>
        <v>0</v>
      </c>
      <c r="P334" s="8" t="e">
        <f t="shared" si="43"/>
        <v>#DIV/0!</v>
      </c>
      <c r="Q334" s="8">
        <f t="shared" si="44"/>
        <v>0</v>
      </c>
      <c r="R334" s="8">
        <f t="shared" si="45"/>
        <v>0</v>
      </c>
      <c r="S334" s="8">
        <f t="shared" si="46"/>
        <v>0</v>
      </c>
      <c r="T334" s="8" t="e">
        <f t="shared" si="47"/>
        <v>#DIV/0!</v>
      </c>
      <c r="U334" s="8">
        <v>1.197260273972603</v>
      </c>
      <c r="V334" s="8">
        <v>7.92</v>
      </c>
      <c r="W334" s="9"/>
    </row>
    <row r="335" spans="1:23">
      <c r="A335" t="s">
        <v>658</v>
      </c>
      <c r="B335" t="s">
        <v>659</v>
      </c>
      <c r="C335">
        <v>6.7000000000000004E-2</v>
      </c>
      <c r="D335">
        <v>0.05</v>
      </c>
      <c r="E335">
        <v>0.78</v>
      </c>
      <c r="F335">
        <v>0.05</v>
      </c>
      <c r="G335">
        <v>466.47</v>
      </c>
      <c r="H335">
        <v>0.35</v>
      </c>
      <c r="I335">
        <v>8.4000000000000005E-2</v>
      </c>
      <c r="J335">
        <v>3.0000000000000001E-3</v>
      </c>
      <c r="K335">
        <v>407.71</v>
      </c>
      <c r="L335">
        <v>0.84</v>
      </c>
      <c r="M335">
        <f t="shared" si="40"/>
        <v>1.0840569633695878</v>
      </c>
      <c r="N335">
        <f t="shared" si="41"/>
        <v>2.3169956540855064E-2</v>
      </c>
      <c r="O335">
        <f t="shared" si="42"/>
        <v>13.132927255549815</v>
      </c>
      <c r="P335">
        <f t="shared" si="43"/>
        <v>0.56190754814332666</v>
      </c>
      <c r="Q335">
        <f t="shared" si="44"/>
        <v>2.7057611769791875E-2</v>
      </c>
      <c r="R335">
        <f t="shared" si="45"/>
        <v>3.3330154252390401E-3</v>
      </c>
      <c r="S335">
        <f t="shared" si="46"/>
        <v>3.2846160449349631E-3</v>
      </c>
      <c r="T335">
        <f t="shared" si="47"/>
        <v>0.56123620750212888</v>
      </c>
      <c r="U335">
        <v>4.0493150684931507</v>
      </c>
      <c r="V335">
        <v>4.3</v>
      </c>
      <c r="W335" s="10" t="s">
        <v>660</v>
      </c>
    </row>
    <row r="336" spans="1:23" s="8" customFormat="1">
      <c r="A336" s="8" t="s">
        <v>661</v>
      </c>
      <c r="B336" s="8" t="s">
        <v>662</v>
      </c>
      <c r="G336" s="8">
        <v>4451.8</v>
      </c>
      <c r="H336" s="8">
        <v>27.45</v>
      </c>
      <c r="I336" s="8">
        <v>0.34</v>
      </c>
      <c r="J336" s="8">
        <v>5.0000000000000001E-3</v>
      </c>
      <c r="M336" s="8">
        <f t="shared" si="40"/>
        <v>0</v>
      </c>
      <c r="N336" s="8" t="e">
        <f t="shared" si="41"/>
        <v>#DIV/0!</v>
      </c>
      <c r="O336" s="8">
        <f t="shared" si="42"/>
        <v>0</v>
      </c>
      <c r="P336" s="8" t="e">
        <f t="shared" si="43"/>
        <v>#DIV/0!</v>
      </c>
      <c r="Q336" s="8">
        <f t="shared" si="44"/>
        <v>0</v>
      </c>
      <c r="R336" s="8">
        <f t="shared" si="45"/>
        <v>0</v>
      </c>
      <c r="S336" s="8">
        <f t="shared" si="46"/>
        <v>0</v>
      </c>
      <c r="T336" s="8" t="e">
        <f t="shared" si="47"/>
        <v>#DIV/0!</v>
      </c>
      <c r="W336" s="9"/>
    </row>
    <row r="337" spans="1:23">
      <c r="A337" t="s">
        <v>663</v>
      </c>
      <c r="B337" t="s">
        <v>664</v>
      </c>
      <c r="C337">
        <v>0.06</v>
      </c>
      <c r="D337">
        <v>0.05</v>
      </c>
      <c r="E337">
        <v>1.01</v>
      </c>
      <c r="F337">
        <v>7.0000000000000007E-2</v>
      </c>
      <c r="G337">
        <v>58.112470000000002</v>
      </c>
      <c r="H337">
        <v>2.9999999999999997E-4</v>
      </c>
      <c r="I337">
        <v>0.52883000000000002</v>
      </c>
      <c r="J337">
        <v>2.4E-2</v>
      </c>
      <c r="K337">
        <v>475.13299999999998</v>
      </c>
      <c r="L337">
        <v>0.91020000000000001</v>
      </c>
      <c r="M337">
        <f t="shared" si="40"/>
        <v>0.29473029013065932</v>
      </c>
      <c r="N337">
        <f t="shared" si="41"/>
        <v>6.8089506726324977E-3</v>
      </c>
      <c r="O337">
        <f t="shared" si="42"/>
        <v>7.7344800786344976</v>
      </c>
      <c r="P337">
        <f t="shared" si="43"/>
        <v>0.38275746358589979</v>
      </c>
      <c r="Q337">
        <f t="shared" si="44"/>
        <v>1.4816743454092056E-2</v>
      </c>
      <c r="R337">
        <f t="shared" si="45"/>
        <v>0.13627670501910658</v>
      </c>
      <c r="S337">
        <f t="shared" si="46"/>
        <v>1.3309501521161452E-5</v>
      </c>
      <c r="T337">
        <f t="shared" si="47"/>
        <v>0.35736871650456425</v>
      </c>
      <c r="U337">
        <v>14.68493150684932</v>
      </c>
      <c r="V337">
        <v>3.9</v>
      </c>
      <c r="W337" s="10" t="s">
        <v>33</v>
      </c>
    </row>
    <row r="338" spans="1:23">
      <c r="A338" t="s">
        <v>665</v>
      </c>
      <c r="B338" t="s">
        <v>664</v>
      </c>
      <c r="C338">
        <v>0.06</v>
      </c>
      <c r="D338">
        <v>0.05</v>
      </c>
      <c r="E338">
        <v>1.01</v>
      </c>
      <c r="F338">
        <v>7.0000000000000007E-2</v>
      </c>
      <c r="G338">
        <v>1749.83</v>
      </c>
      <c r="H338">
        <v>0.56999999999999995</v>
      </c>
      <c r="I338">
        <v>0.21129999999999999</v>
      </c>
      <c r="J338">
        <v>1.7099999999999999E-3</v>
      </c>
      <c r="K338">
        <v>297.7</v>
      </c>
      <c r="L338">
        <v>0.61799999999999999</v>
      </c>
      <c r="M338">
        <f t="shared" si="40"/>
        <v>2.8526103502500995</v>
      </c>
      <c r="N338">
        <f t="shared" si="41"/>
        <v>6.5904800820839507E-2</v>
      </c>
      <c r="O338">
        <f t="shared" si="42"/>
        <v>17.362688407637098</v>
      </c>
      <c r="P338">
        <f t="shared" si="43"/>
        <v>0.80307477518555304</v>
      </c>
      <c r="Q338">
        <f t="shared" si="44"/>
        <v>3.6043471400469353E-2</v>
      </c>
      <c r="R338">
        <f t="shared" si="45"/>
        <v>6.5667278948775033E-3</v>
      </c>
      <c r="S338">
        <f t="shared" si="46"/>
        <v>1.885275025260197E-3</v>
      </c>
      <c r="T338">
        <f t="shared" si="47"/>
        <v>0.80223642807564144</v>
      </c>
      <c r="U338">
        <v>14.68493150684932</v>
      </c>
      <c r="V338">
        <v>3.9</v>
      </c>
      <c r="W338" s="10" t="s">
        <v>33</v>
      </c>
    </row>
    <row r="339" spans="1:23">
      <c r="A339" t="s">
        <v>666</v>
      </c>
      <c r="B339" t="s">
        <v>667</v>
      </c>
      <c r="C339">
        <v>-0.1</v>
      </c>
      <c r="D339">
        <v>0.01</v>
      </c>
      <c r="E339">
        <v>0.92</v>
      </c>
      <c r="F339">
        <v>0.06</v>
      </c>
      <c r="G339">
        <v>6.4039999999999999</v>
      </c>
      <c r="H339">
        <v>1.4E-3</v>
      </c>
      <c r="I339">
        <v>0.107</v>
      </c>
      <c r="J339">
        <v>0.08</v>
      </c>
      <c r="K339">
        <v>28.6</v>
      </c>
      <c r="L339">
        <v>1.7</v>
      </c>
      <c r="M339">
        <f t="shared" si="40"/>
        <v>6.5670186295167715E-2</v>
      </c>
      <c r="N339">
        <f t="shared" si="41"/>
        <v>1.4276448275971185E-3</v>
      </c>
      <c r="O339">
        <f t="shared" si="42"/>
        <v>0.24570729731837071</v>
      </c>
      <c r="P339">
        <f t="shared" si="43"/>
        <v>1.8219697716857997E-2</v>
      </c>
      <c r="Q339">
        <f t="shared" si="44"/>
        <v>1.4604979211231819E-2</v>
      </c>
      <c r="R339">
        <f t="shared" si="45"/>
        <v>2.127613512145811E-3</v>
      </c>
      <c r="S339">
        <f t="shared" si="46"/>
        <v>1.7904966492073656E-5</v>
      </c>
      <c r="T339">
        <f t="shared" si="47"/>
        <v>1.0682925970363945E-2</v>
      </c>
      <c r="U339">
        <f>440/365</f>
        <v>1.2054794520547945</v>
      </c>
      <c r="V339">
        <v>3.9</v>
      </c>
      <c r="W339" s="10" t="s">
        <v>292</v>
      </c>
    </row>
    <row r="340" spans="1:23">
      <c r="A340" t="s">
        <v>668</v>
      </c>
      <c r="B340" t="s">
        <v>669</v>
      </c>
      <c r="C340">
        <v>-0.28999999999999998</v>
      </c>
      <c r="D340">
        <v>0.06</v>
      </c>
      <c r="E340">
        <v>1.18</v>
      </c>
      <c r="F340">
        <v>0.23</v>
      </c>
      <c r="G340">
        <v>533</v>
      </c>
      <c r="H340">
        <v>1.7</v>
      </c>
      <c r="I340">
        <v>0.64</v>
      </c>
      <c r="J340">
        <v>0.04</v>
      </c>
      <c r="K340">
        <v>190</v>
      </c>
      <c r="L340">
        <v>29</v>
      </c>
      <c r="M340">
        <f t="shared" si="40"/>
        <v>1.3601398516383052</v>
      </c>
      <c r="N340">
        <f t="shared" si="41"/>
        <v>8.8417980583184203E-2</v>
      </c>
      <c r="O340">
        <f t="shared" si="42"/>
        <v>6.5018059830125239</v>
      </c>
      <c r="P340">
        <f t="shared" si="43"/>
        <v>1.3334722266176866</v>
      </c>
      <c r="Q340">
        <f t="shared" si="44"/>
        <v>0.99238091319664845</v>
      </c>
      <c r="R340">
        <f t="shared" si="45"/>
        <v>0.28192112663468932</v>
      </c>
      <c r="S340">
        <f t="shared" si="46"/>
        <v>6.9124891626774886E-3</v>
      </c>
      <c r="T340">
        <f t="shared" si="47"/>
        <v>0.8448674441202717</v>
      </c>
      <c r="U340">
        <v>6.978082191780822</v>
      </c>
      <c r="V340">
        <v>29</v>
      </c>
      <c r="W340" s="10" t="s">
        <v>25</v>
      </c>
    </row>
    <row r="341" spans="1:23">
      <c r="A341" t="s">
        <v>670</v>
      </c>
      <c r="B341" t="s">
        <v>671</v>
      </c>
      <c r="C341">
        <v>0.18</v>
      </c>
      <c r="D341">
        <v>0.02</v>
      </c>
      <c r="E341">
        <v>1.36</v>
      </c>
      <c r="F341">
        <v>0.09</v>
      </c>
      <c r="G341">
        <v>225.62</v>
      </c>
      <c r="H341">
        <v>0.22</v>
      </c>
      <c r="I341">
        <v>0.31</v>
      </c>
      <c r="J341">
        <v>0.01</v>
      </c>
      <c r="K341">
        <v>80.7</v>
      </c>
      <c r="L341">
        <v>0.9</v>
      </c>
      <c r="M341">
        <f t="shared" si="40"/>
        <v>0.80396311288294542</v>
      </c>
      <c r="N341">
        <f t="shared" si="41"/>
        <v>1.7742179481863254E-2</v>
      </c>
      <c r="O341">
        <f t="shared" si="42"/>
        <v>2.8203024695643526</v>
      </c>
      <c r="P341">
        <f t="shared" si="43"/>
        <v>0.12870628403054066</v>
      </c>
      <c r="Q341">
        <f t="shared" si="44"/>
        <v>3.1453187392910996E-2</v>
      </c>
      <c r="R341">
        <f t="shared" si="45"/>
        <v>9.672461174520957E-3</v>
      </c>
      <c r="S341">
        <f t="shared" si="46"/>
        <v>9.1668372086422287E-4</v>
      </c>
      <c r="T341">
        <f t="shared" si="47"/>
        <v>0.12442510895136849</v>
      </c>
      <c r="U341">
        <v>4.1260273972602741</v>
      </c>
      <c r="V341">
        <v>8.9</v>
      </c>
      <c r="W341" s="10" t="s">
        <v>292</v>
      </c>
    </row>
    <row r="342" spans="1:23">
      <c r="A342" t="s">
        <v>672</v>
      </c>
      <c r="B342" t="s">
        <v>671</v>
      </c>
      <c r="C342">
        <v>0.18</v>
      </c>
      <c r="D342">
        <v>0.02</v>
      </c>
      <c r="E342">
        <v>1.36</v>
      </c>
      <c r="F342">
        <v>0.09</v>
      </c>
      <c r="G342">
        <v>2102</v>
      </c>
      <c r="H342">
        <v>264</v>
      </c>
      <c r="I342">
        <v>0.33</v>
      </c>
      <c r="J342">
        <v>0.02</v>
      </c>
      <c r="K342">
        <v>54.3</v>
      </c>
      <c r="L342">
        <v>3.6</v>
      </c>
      <c r="M342">
        <f t="shared" si="40"/>
        <v>3.5596410049950546</v>
      </c>
      <c r="N342">
        <f t="shared" si="41"/>
        <v>0.3082178007372755</v>
      </c>
      <c r="O342">
        <f t="shared" si="42"/>
        <v>3.9646974376895314</v>
      </c>
      <c r="P342">
        <f t="shared" si="43"/>
        <v>0.3579084017691781</v>
      </c>
      <c r="Q342">
        <f t="shared" si="44"/>
        <v>0.26285286879709602</v>
      </c>
      <c r="R342">
        <f t="shared" si="45"/>
        <v>2.9364833451633831E-2</v>
      </c>
      <c r="S342">
        <f t="shared" si="46"/>
        <v>0.16598162441326297</v>
      </c>
      <c r="T342">
        <f t="shared" si="47"/>
        <v>0.17491312225100872</v>
      </c>
      <c r="U342">
        <v>4.1260273972602741</v>
      </c>
      <c r="V342">
        <v>8.9</v>
      </c>
      <c r="W342" s="10" t="s">
        <v>292</v>
      </c>
    </row>
    <row r="343" spans="1:23">
      <c r="A343" t="s">
        <v>673</v>
      </c>
      <c r="B343" t="s">
        <v>674</v>
      </c>
      <c r="C343">
        <v>0.3</v>
      </c>
      <c r="D343">
        <v>0.02</v>
      </c>
      <c r="E343">
        <v>1.1499999999999999</v>
      </c>
      <c r="F343">
        <v>0.09</v>
      </c>
      <c r="G343">
        <v>1145</v>
      </c>
      <c r="H343">
        <v>18</v>
      </c>
      <c r="I343">
        <v>0.11</v>
      </c>
      <c r="J343">
        <v>0.08</v>
      </c>
      <c r="K343">
        <v>12</v>
      </c>
      <c r="L343">
        <v>1.9</v>
      </c>
      <c r="M343">
        <f t="shared" si="40"/>
        <v>2.2451275971564066</v>
      </c>
      <c r="N343">
        <f t="shared" si="41"/>
        <v>6.3118320461704999E-2</v>
      </c>
      <c r="O343">
        <f t="shared" si="42"/>
        <v>0.67372337740144306</v>
      </c>
      <c r="P343">
        <f t="shared" si="43"/>
        <v>0.11253070238962025</v>
      </c>
      <c r="Q343">
        <f t="shared" si="44"/>
        <v>0.10667286808856183</v>
      </c>
      <c r="R343">
        <f t="shared" si="45"/>
        <v>6.0013824487627279E-3</v>
      </c>
      <c r="S343">
        <f t="shared" si="46"/>
        <v>3.5304281785228449E-3</v>
      </c>
      <c r="T343">
        <f t="shared" si="47"/>
        <v>3.5150784907901376E-2</v>
      </c>
      <c r="U343">
        <v>6.9726027397260273</v>
      </c>
      <c r="V343">
        <v>4.18</v>
      </c>
      <c r="W343" s="10" t="s">
        <v>115</v>
      </c>
    </row>
    <row r="344" spans="1:23">
      <c r="A344" t="s">
        <v>675</v>
      </c>
      <c r="B344" t="s">
        <v>676</v>
      </c>
      <c r="C344">
        <v>0.05</v>
      </c>
      <c r="D344">
        <v>0.04</v>
      </c>
      <c r="E344">
        <v>2.46</v>
      </c>
      <c r="F344">
        <v>0.4</v>
      </c>
      <c r="G344">
        <v>359.89999</v>
      </c>
      <c r="H344">
        <v>2.4</v>
      </c>
      <c r="I344">
        <v>0.16600000000000001</v>
      </c>
      <c r="J344">
        <v>5.1999999999999998E-2</v>
      </c>
      <c r="K344">
        <v>82.4</v>
      </c>
      <c r="L344">
        <v>3.2</v>
      </c>
      <c r="M344">
        <f t="shared" si="40"/>
        <v>1.3373272141930119</v>
      </c>
      <c r="N344">
        <f t="shared" si="41"/>
        <v>7.2727277312488708E-2</v>
      </c>
      <c r="O344">
        <f t="shared" si="42"/>
        <v>5.1810806306081165</v>
      </c>
      <c r="P344">
        <f t="shared" si="43"/>
        <v>0.59846939289468259</v>
      </c>
      <c r="Q344">
        <f t="shared" si="44"/>
        <v>0.20120701478089775</v>
      </c>
      <c r="R344">
        <f t="shared" si="45"/>
        <v>4.5990399450672001E-2</v>
      </c>
      <c r="S344">
        <f t="shared" si="46"/>
        <v>1.1516711919015325E-2</v>
      </c>
      <c r="T344">
        <f t="shared" si="47"/>
        <v>0.56163475670548701</v>
      </c>
      <c r="U344">
        <v>3.0136986301369859</v>
      </c>
      <c r="V344">
        <v>16</v>
      </c>
      <c r="W344" s="10" t="s">
        <v>28</v>
      </c>
    </row>
    <row r="345" spans="1:23">
      <c r="A345" t="s">
        <v>677</v>
      </c>
      <c r="B345" t="s">
        <v>678</v>
      </c>
      <c r="C345">
        <v>-0.48</v>
      </c>
      <c r="D345">
        <v>0.01</v>
      </c>
      <c r="E345">
        <v>1.01</v>
      </c>
      <c r="F345">
        <v>0.06</v>
      </c>
      <c r="G345">
        <v>550</v>
      </c>
      <c r="H345">
        <v>3</v>
      </c>
      <c r="I345">
        <v>0.59</v>
      </c>
      <c r="J345">
        <v>0.01</v>
      </c>
      <c r="K345">
        <v>60.6</v>
      </c>
      <c r="L345">
        <v>1</v>
      </c>
      <c r="M345">
        <f t="shared" si="40"/>
        <v>1.318723284775726</v>
      </c>
      <c r="N345">
        <f t="shared" si="41"/>
        <v>2.6549982676940313E-2</v>
      </c>
      <c r="O345">
        <f t="shared" si="42"/>
        <v>1.985066603595367</v>
      </c>
      <c r="P345">
        <f t="shared" si="43"/>
        <v>8.7116947213941504E-2</v>
      </c>
      <c r="Q345">
        <f t="shared" si="44"/>
        <v>3.2756874646788239E-2</v>
      </c>
      <c r="R345">
        <f t="shared" si="45"/>
        <v>1.7965781502090297E-2</v>
      </c>
      <c r="S345">
        <f t="shared" si="46"/>
        <v>3.6092120065370327E-3</v>
      </c>
      <c r="T345">
        <f t="shared" si="47"/>
        <v>7.8616499152291755E-2</v>
      </c>
      <c r="U345">
        <v>2.7397260273972601</v>
      </c>
      <c r="V345">
        <v>2.2999999999999998</v>
      </c>
      <c r="W345" s="10" t="s">
        <v>320</v>
      </c>
    </row>
    <row r="346" spans="1:23">
      <c r="A346" t="s">
        <v>679</v>
      </c>
      <c r="B346" t="s">
        <v>680</v>
      </c>
      <c r="C346">
        <v>0.17</v>
      </c>
      <c r="D346">
        <v>7.0000000000000007E-2</v>
      </c>
      <c r="E346">
        <v>0.94</v>
      </c>
      <c r="F346">
        <v>0.08</v>
      </c>
      <c r="G346">
        <v>1523</v>
      </c>
      <c r="H346">
        <v>43</v>
      </c>
      <c r="I346">
        <v>0.4</v>
      </c>
      <c r="J346">
        <v>0.06</v>
      </c>
      <c r="K346">
        <v>52.2</v>
      </c>
      <c r="L346">
        <v>1.8</v>
      </c>
      <c r="M346">
        <f t="shared" si="40"/>
        <v>2.5389100251382359</v>
      </c>
      <c r="N346">
        <f t="shared" si="41"/>
        <v>8.643767475955344E-2</v>
      </c>
      <c r="O346">
        <f t="shared" si="42"/>
        <v>2.5981975690925747</v>
      </c>
      <c r="P346">
        <f t="shared" si="43"/>
        <v>0.1893854841931561</v>
      </c>
      <c r="Q346">
        <f t="shared" si="44"/>
        <v>8.9593019623881887E-2</v>
      </c>
      <c r="R346">
        <f t="shared" si="45"/>
        <v>7.4234216259787836E-2</v>
      </c>
      <c r="S346">
        <f t="shared" si="46"/>
        <v>2.4452286161300237E-2</v>
      </c>
      <c r="T346">
        <f t="shared" si="47"/>
        <v>0.14741546491305388</v>
      </c>
      <c r="U346">
        <v>6.82</v>
      </c>
      <c r="V346">
        <v>10.25</v>
      </c>
      <c r="W346" s="10" t="s">
        <v>547</v>
      </c>
    </row>
    <row r="347" spans="1:23">
      <c r="A347" t="s">
        <v>681</v>
      </c>
      <c r="B347" t="s">
        <v>682</v>
      </c>
      <c r="C347">
        <v>0.23</v>
      </c>
      <c r="D347">
        <v>0.04</v>
      </c>
      <c r="E347">
        <v>1.19</v>
      </c>
      <c r="F347">
        <v>0.08</v>
      </c>
      <c r="G347">
        <v>21.216629999999999</v>
      </c>
      <c r="H347">
        <v>4.4999999999999999E-4</v>
      </c>
      <c r="I347">
        <v>0.68189999999999995</v>
      </c>
      <c r="J347">
        <v>4.4000000000000003E-3</v>
      </c>
      <c r="K347">
        <v>279.8</v>
      </c>
      <c r="L347">
        <v>0.06</v>
      </c>
      <c r="M347">
        <f t="shared" si="40"/>
        <v>0.15901497036971904</v>
      </c>
      <c r="N347">
        <f t="shared" si="41"/>
        <v>3.5633613899289738E-3</v>
      </c>
      <c r="O347">
        <f t="shared" si="42"/>
        <v>3.129655689409653</v>
      </c>
      <c r="P347">
        <f t="shared" si="43"/>
        <v>0.14136009037184871</v>
      </c>
      <c r="Q347">
        <f t="shared" si="44"/>
        <v>6.7111987621364967E-4</v>
      </c>
      <c r="R347">
        <f t="shared" si="45"/>
        <v>1.7551170626678651E-2</v>
      </c>
      <c r="S347">
        <f t="shared" si="46"/>
        <v>2.2126433529332795E-5</v>
      </c>
      <c r="T347">
        <f t="shared" si="47"/>
        <v>0.14026468075785559</v>
      </c>
      <c r="U347">
        <v>1.0739726027397261</v>
      </c>
      <c r="V347">
        <v>3.97</v>
      </c>
      <c r="W347" s="10" t="s">
        <v>563</v>
      </c>
    </row>
    <row r="348" spans="1:23" s="8" customFormat="1">
      <c r="A348" s="8" t="s">
        <v>683</v>
      </c>
      <c r="B348" s="8" t="s">
        <v>684</v>
      </c>
      <c r="G348" s="8">
        <v>562.1</v>
      </c>
      <c r="H348" s="8">
        <v>0.4</v>
      </c>
      <c r="I348" s="8">
        <v>0.53200000000000003</v>
      </c>
      <c r="J348" s="8">
        <v>4.0000000000000001E-3</v>
      </c>
      <c r="M348" s="8">
        <f t="shared" si="40"/>
        <v>0</v>
      </c>
      <c r="N348" s="8" t="e">
        <f t="shared" si="41"/>
        <v>#DIV/0!</v>
      </c>
      <c r="O348" s="8">
        <f t="shared" si="42"/>
        <v>0</v>
      </c>
      <c r="P348" s="8" t="e">
        <f t="shared" si="43"/>
        <v>#DIV/0!</v>
      </c>
      <c r="Q348" s="8">
        <f t="shared" si="44"/>
        <v>0</v>
      </c>
      <c r="R348" s="8">
        <f t="shared" si="45"/>
        <v>0</v>
      </c>
      <c r="S348" s="8">
        <f t="shared" si="46"/>
        <v>0</v>
      </c>
      <c r="T348" s="8" t="e">
        <f t="shared" si="47"/>
        <v>#DIV/0!</v>
      </c>
      <c r="W348" s="9"/>
    </row>
    <row r="349" spans="1:23">
      <c r="A349" t="s">
        <v>685</v>
      </c>
      <c r="B349" t="s">
        <v>686</v>
      </c>
      <c r="C349">
        <v>-0.15</v>
      </c>
      <c r="D349">
        <v>0.03</v>
      </c>
      <c r="E349">
        <v>2.5499999999999998</v>
      </c>
      <c r="F349">
        <v>0.26</v>
      </c>
      <c r="G349">
        <v>323.60000000000002</v>
      </c>
      <c r="H349">
        <v>2.2000000000000002</v>
      </c>
      <c r="I349">
        <v>0.21</v>
      </c>
      <c r="J349">
        <v>0.04</v>
      </c>
      <c r="K349">
        <v>51.8</v>
      </c>
      <c r="L349">
        <v>2</v>
      </c>
      <c r="M349">
        <f t="shared" si="40"/>
        <v>1.260831815432645</v>
      </c>
      <c r="N349">
        <f t="shared" si="41"/>
        <v>4.3231152787971537E-2</v>
      </c>
      <c r="O349">
        <f t="shared" si="42"/>
        <v>3.1923397407058003</v>
      </c>
      <c r="P349">
        <f t="shared" si="43"/>
        <v>0.25123402293016434</v>
      </c>
      <c r="Q349">
        <f t="shared" si="44"/>
        <v>0.12325636064501161</v>
      </c>
      <c r="R349">
        <f t="shared" si="45"/>
        <v>2.8052781485436471E-2</v>
      </c>
      <c r="S349">
        <f t="shared" si="46"/>
        <v>7.2343916662059755E-3</v>
      </c>
      <c r="T349">
        <f t="shared" si="47"/>
        <v>0.21699564250549236</v>
      </c>
      <c r="U349">
        <v>3.4986301369863009</v>
      </c>
      <c r="V349">
        <v>18.5</v>
      </c>
      <c r="W349" s="10" t="s">
        <v>28</v>
      </c>
    </row>
    <row r="350" spans="1:23" s="8" customFormat="1">
      <c r="A350" s="8" t="s">
        <v>687</v>
      </c>
      <c r="B350" s="8" t="s">
        <v>688</v>
      </c>
      <c r="G350" s="8">
        <v>840.8</v>
      </c>
      <c r="H350" s="8">
        <v>0.05</v>
      </c>
      <c r="I350" s="8">
        <v>0.23</v>
      </c>
      <c r="J350" s="8">
        <v>0.01</v>
      </c>
      <c r="M350" s="8">
        <f t="shared" si="40"/>
        <v>0</v>
      </c>
      <c r="N350" s="8" t="e">
        <f t="shared" si="41"/>
        <v>#DIV/0!</v>
      </c>
      <c r="O350" s="8">
        <f t="shared" si="42"/>
        <v>0</v>
      </c>
      <c r="P350" s="8" t="e">
        <f t="shared" si="43"/>
        <v>#DIV/0!</v>
      </c>
      <c r="Q350" s="8">
        <f t="shared" si="44"/>
        <v>0</v>
      </c>
      <c r="R350" s="8">
        <f t="shared" si="45"/>
        <v>0</v>
      </c>
      <c r="S350" s="8">
        <f t="shared" si="46"/>
        <v>0</v>
      </c>
      <c r="T350" s="8" t="e">
        <f t="shared" si="47"/>
        <v>#DIV/0!</v>
      </c>
      <c r="W350" s="9"/>
    </row>
    <row r="351" spans="1:23">
      <c r="A351" t="s">
        <v>689</v>
      </c>
      <c r="B351" t="s">
        <v>690</v>
      </c>
      <c r="C351">
        <v>0.28000000000000003</v>
      </c>
      <c r="D351">
        <v>0.02</v>
      </c>
      <c r="E351">
        <v>1.17</v>
      </c>
      <c r="F351">
        <v>0.09</v>
      </c>
      <c r="G351">
        <v>1290</v>
      </c>
      <c r="H351">
        <v>22</v>
      </c>
      <c r="I351">
        <v>0.54</v>
      </c>
      <c r="J351">
        <v>0.09</v>
      </c>
      <c r="K351">
        <v>161</v>
      </c>
      <c r="L351">
        <v>55</v>
      </c>
      <c r="M351">
        <f t="shared" si="40"/>
        <v>2.4448929664169698</v>
      </c>
      <c r="N351">
        <f t="shared" si="41"/>
        <v>6.857599787680943E-2</v>
      </c>
      <c r="O351">
        <f t="shared" si="42"/>
        <v>8.0567975849908127</v>
      </c>
      <c r="P351">
        <f t="shared" si="43"/>
        <v>2.8378872731794647</v>
      </c>
      <c r="Q351">
        <f t="shared" si="44"/>
        <v>2.7523221563633209</v>
      </c>
      <c r="R351">
        <f t="shared" si="45"/>
        <v>0.552739077682882</v>
      </c>
      <c r="S351">
        <f t="shared" si="46"/>
        <v>4.5800916503823765E-2</v>
      </c>
      <c r="T351">
        <f t="shared" si="47"/>
        <v>0.41316910692260583</v>
      </c>
      <c r="U351">
        <v>5.0082191780821921</v>
      </c>
      <c r="V351">
        <v>6.91</v>
      </c>
      <c r="W351" s="10" t="s">
        <v>115</v>
      </c>
    </row>
    <row r="352" spans="1:23">
      <c r="A352" t="s">
        <v>691</v>
      </c>
      <c r="B352" t="s">
        <v>692</v>
      </c>
      <c r="C352">
        <v>-0.52</v>
      </c>
      <c r="D352">
        <v>7.0000000000000007E-2</v>
      </c>
      <c r="E352">
        <v>3.41</v>
      </c>
      <c r="F352">
        <v>0.46</v>
      </c>
      <c r="G352">
        <v>349.5</v>
      </c>
      <c r="H352">
        <v>4.5</v>
      </c>
      <c r="I352">
        <v>0.22</v>
      </c>
      <c r="J352">
        <v>0.1</v>
      </c>
      <c r="K352">
        <v>133</v>
      </c>
      <c r="L352">
        <v>0.13</v>
      </c>
      <c r="M352">
        <f t="shared" si="40"/>
        <v>1.4622478901966334</v>
      </c>
      <c r="N352">
        <f t="shared" si="41"/>
        <v>6.693840793506925E-2</v>
      </c>
      <c r="O352">
        <f t="shared" si="42"/>
        <v>10.184530025909071</v>
      </c>
      <c r="P352">
        <f t="shared" si="43"/>
        <v>0.94675324828956686</v>
      </c>
      <c r="Q352">
        <f t="shared" si="44"/>
        <v>9.9548037847231527E-3</v>
      </c>
      <c r="R352">
        <f t="shared" si="45"/>
        <v>0.23545571728667469</v>
      </c>
      <c r="S352">
        <f t="shared" si="46"/>
        <v>4.3710429295747109E-2</v>
      </c>
      <c r="T352">
        <f t="shared" si="47"/>
        <v>0.91591081366924199</v>
      </c>
      <c r="U352">
        <v>5.3260273972602743</v>
      </c>
      <c r="V352">
        <v>47.4</v>
      </c>
      <c r="W352" s="10" t="s">
        <v>693</v>
      </c>
    </row>
    <row r="353" spans="1:23">
      <c r="A353" t="s">
        <v>694</v>
      </c>
      <c r="B353" t="s">
        <v>695</v>
      </c>
      <c r="C353">
        <v>-0.11</v>
      </c>
      <c r="D353">
        <v>0.03</v>
      </c>
      <c r="E353">
        <v>1.34</v>
      </c>
      <c r="F353">
        <v>0.08</v>
      </c>
      <c r="G353">
        <v>297.3</v>
      </c>
      <c r="H353">
        <v>6</v>
      </c>
      <c r="I353">
        <v>0.33</v>
      </c>
      <c r="J353">
        <v>0.2</v>
      </c>
      <c r="K353">
        <v>14</v>
      </c>
      <c r="L353">
        <v>2</v>
      </c>
      <c r="M353">
        <f t="shared" si="40"/>
        <v>0.96154503408200953</v>
      </c>
      <c r="N353">
        <f t="shared" si="41"/>
        <v>2.3098131123092815E-2</v>
      </c>
      <c r="O353">
        <f t="shared" si="42"/>
        <v>0.52735481463994049</v>
      </c>
      <c r="P353">
        <f t="shared" si="43"/>
        <v>8.7488902583239644E-2</v>
      </c>
      <c r="Q353">
        <f t="shared" si="44"/>
        <v>7.5336402091420063E-2</v>
      </c>
      <c r="R353">
        <f t="shared" si="45"/>
        <v>3.9058935884004116E-2</v>
      </c>
      <c r="S353">
        <f t="shared" si="46"/>
        <v>3.547627410964955E-3</v>
      </c>
      <c r="T353">
        <f t="shared" si="47"/>
        <v>2.0989246353828477E-2</v>
      </c>
      <c r="U353">
        <v>10.0958904109589</v>
      </c>
      <c r="V353">
        <v>5.6</v>
      </c>
      <c r="W353" s="10" t="s">
        <v>25</v>
      </c>
    </row>
    <row r="354" spans="1:23">
      <c r="A354" t="s">
        <v>696</v>
      </c>
      <c r="B354" t="s">
        <v>697</v>
      </c>
      <c r="C354">
        <v>-0.62</v>
      </c>
      <c r="D354">
        <v>0.01</v>
      </c>
      <c r="E354">
        <v>0.79</v>
      </c>
      <c r="F354">
        <v>0.05</v>
      </c>
      <c r="G354">
        <v>29.03</v>
      </c>
      <c r="H354">
        <v>0.03</v>
      </c>
      <c r="I354">
        <v>0.16</v>
      </c>
      <c r="J354">
        <v>0.125</v>
      </c>
      <c r="K354">
        <v>2.21</v>
      </c>
      <c r="L354">
        <v>0.33</v>
      </c>
      <c r="M354">
        <f t="shared" si="40"/>
        <v>0.17096681114222884</v>
      </c>
      <c r="N354">
        <f t="shared" si="41"/>
        <v>3.6088174445828829E-3</v>
      </c>
      <c r="O354">
        <f t="shared" si="42"/>
        <v>2.8184141247912374E-2</v>
      </c>
      <c r="P354">
        <f t="shared" si="43"/>
        <v>4.4113894104297847E-3</v>
      </c>
      <c r="Q354">
        <f t="shared" si="44"/>
        <v>4.2084916795525271E-3</v>
      </c>
      <c r="R354">
        <f t="shared" si="45"/>
        <v>5.7849222594237213E-4</v>
      </c>
      <c r="S354">
        <f t="shared" si="46"/>
        <v>9.7086259896356845E-6</v>
      </c>
      <c r="T354">
        <f t="shared" si="47"/>
        <v>1.1892042720638132E-3</v>
      </c>
      <c r="U354">
        <v>9.287671232876713</v>
      </c>
      <c r="V354">
        <v>5</v>
      </c>
      <c r="W354" s="10" t="s">
        <v>320</v>
      </c>
    </row>
    <row r="355" spans="1:23">
      <c r="A355" t="s">
        <v>698</v>
      </c>
      <c r="B355" t="s">
        <v>699</v>
      </c>
      <c r="C355">
        <v>-0.16</v>
      </c>
      <c r="D355">
        <v>0.02</v>
      </c>
      <c r="E355">
        <v>1</v>
      </c>
      <c r="F355">
        <v>0.08</v>
      </c>
      <c r="G355">
        <v>623.79999999999995</v>
      </c>
      <c r="H355">
        <v>1.55</v>
      </c>
      <c r="I355">
        <v>0</v>
      </c>
      <c r="J355">
        <v>0</v>
      </c>
      <c r="K355">
        <v>1.07</v>
      </c>
      <c r="L355">
        <v>0.04</v>
      </c>
      <c r="M355">
        <f t="shared" si="40"/>
        <v>1.4294479208527759</v>
      </c>
      <c r="N355">
        <f t="shared" si="41"/>
        <v>3.8192086526035819E-2</v>
      </c>
      <c r="O355">
        <f t="shared" si="42"/>
        <v>4.4972019508441326E-2</v>
      </c>
      <c r="P355">
        <f t="shared" si="43"/>
        <v>2.929274651826185E-3</v>
      </c>
      <c r="Q355">
        <f t="shared" si="44"/>
        <v>1.6811969909697692E-3</v>
      </c>
      <c r="R355">
        <f t="shared" si="45"/>
        <v>0</v>
      </c>
      <c r="S355">
        <f t="shared" si="46"/>
        <v>3.7248386362126794E-5</v>
      </c>
      <c r="T355">
        <f t="shared" si="47"/>
        <v>2.3985077071168705E-3</v>
      </c>
      <c r="U355">
        <v>18.37</v>
      </c>
      <c r="V355">
        <v>5.28</v>
      </c>
      <c r="W355" s="10" t="s">
        <v>700</v>
      </c>
    </row>
    <row r="356" spans="1:23">
      <c r="A356" t="s">
        <v>701</v>
      </c>
      <c r="B356" t="s">
        <v>702</v>
      </c>
      <c r="C356">
        <v>0.03</v>
      </c>
      <c r="D356">
        <v>0.05</v>
      </c>
      <c r="E356">
        <v>0.78</v>
      </c>
      <c r="F356">
        <v>0.05</v>
      </c>
      <c r="G356">
        <v>6.4897999999999998</v>
      </c>
      <c r="H356">
        <v>8.5999999999999998E-4</v>
      </c>
      <c r="I356">
        <v>6.6000000000000003E-2</v>
      </c>
      <c r="J356">
        <v>6.6000000000000003E-2</v>
      </c>
      <c r="K356">
        <v>0.56000000000000005</v>
      </c>
      <c r="L356">
        <v>0.23</v>
      </c>
      <c r="M356">
        <f t="shared" si="40"/>
        <v>6.2708127591353607E-2</v>
      </c>
      <c r="N356">
        <f t="shared" si="41"/>
        <v>1.3399287084431477E-3</v>
      </c>
      <c r="O356">
        <f t="shared" si="42"/>
        <v>4.3443392250180329E-3</v>
      </c>
      <c r="P356">
        <f t="shared" si="43"/>
        <v>1.7940156548249962E-3</v>
      </c>
      <c r="Q356">
        <f t="shared" si="44"/>
        <v>1.784282181703835E-3</v>
      </c>
      <c r="R356">
        <f t="shared" si="45"/>
        <v>1.9006735001846601E-5</v>
      </c>
      <c r="S356">
        <f t="shared" si="46"/>
        <v>1.9189763082146904E-7</v>
      </c>
      <c r="T356">
        <f t="shared" si="47"/>
        <v>1.856555224366681E-4</v>
      </c>
      <c r="U356">
        <f>4803.6508</f>
        <v>4803.6508000000003</v>
      </c>
      <c r="V356">
        <v>1.1399999999999999</v>
      </c>
      <c r="W356" s="10" t="s">
        <v>703</v>
      </c>
    </row>
    <row r="357" spans="1:23">
      <c r="A357" t="s">
        <v>704</v>
      </c>
      <c r="B357" t="s">
        <v>702</v>
      </c>
      <c r="C357">
        <v>0.03</v>
      </c>
      <c r="D357">
        <v>0.05</v>
      </c>
      <c r="E357">
        <v>0.78</v>
      </c>
      <c r="F357">
        <v>0.05</v>
      </c>
      <c r="G357">
        <v>16.819099999999999</v>
      </c>
      <c r="H357">
        <v>4.4000000000000003E-3</v>
      </c>
      <c r="I357">
        <v>0.111</v>
      </c>
      <c r="J357">
        <v>0.08</v>
      </c>
      <c r="K357">
        <v>0.56000000000000005</v>
      </c>
      <c r="L357">
        <v>0.23</v>
      </c>
      <c r="M357">
        <f t="shared" si="40"/>
        <v>0.11831454186826906</v>
      </c>
      <c r="N357">
        <f t="shared" si="41"/>
        <v>2.528172711538784E-3</v>
      </c>
      <c r="O357">
        <f t="shared" si="42"/>
        <v>5.9434244366764408E-3</v>
      </c>
      <c r="P357">
        <f t="shared" si="43"/>
        <v>2.4548094948861074E-3</v>
      </c>
      <c r="Q357">
        <f t="shared" si="44"/>
        <v>2.4410493222063955E-3</v>
      </c>
      <c r="R357">
        <f t="shared" si="45"/>
        <v>5.3435993878260845E-5</v>
      </c>
      <c r="S357">
        <f t="shared" si="46"/>
        <v>5.1828115102029533E-7</v>
      </c>
      <c r="T357">
        <f t="shared" si="47"/>
        <v>2.5399249729386497E-4</v>
      </c>
      <c r="U357">
        <f>4803.6508</f>
        <v>4803.6508000000003</v>
      </c>
      <c r="V357">
        <v>1.1399999999999999</v>
      </c>
      <c r="W357" s="10" t="s">
        <v>703</v>
      </c>
    </row>
    <row r="358" spans="1:23">
      <c r="A358" t="s">
        <v>705</v>
      </c>
      <c r="B358" t="s">
        <v>706</v>
      </c>
      <c r="C358">
        <v>0.3</v>
      </c>
      <c r="D358">
        <v>0.05</v>
      </c>
      <c r="E358">
        <v>1.18</v>
      </c>
      <c r="F358">
        <v>0.1</v>
      </c>
      <c r="G358">
        <v>406.6</v>
      </c>
      <c r="H358">
        <v>0.4</v>
      </c>
      <c r="I358">
        <v>8.9999999999999993E-3</v>
      </c>
      <c r="J358">
        <v>4.0000000000000001E-3</v>
      </c>
      <c r="K358">
        <v>31.6</v>
      </c>
      <c r="L358">
        <v>0.6</v>
      </c>
      <c r="M358">
        <f t="shared" si="40"/>
        <v>1.1355606698757734</v>
      </c>
      <c r="N358">
        <f t="shared" si="41"/>
        <v>3.2086629284570317E-2</v>
      </c>
      <c r="O358">
        <f t="shared" si="42"/>
        <v>1.285849415668135</v>
      </c>
      <c r="P358">
        <f t="shared" si="43"/>
        <v>7.6640926779913132E-2</v>
      </c>
      <c r="Q358">
        <f t="shared" si="44"/>
        <v>2.4414862322812692E-2</v>
      </c>
      <c r="R358">
        <f t="shared" si="45"/>
        <v>4.6294328804686041E-5</v>
      </c>
      <c r="S358">
        <f t="shared" si="46"/>
        <v>4.2165909679230535E-4</v>
      </c>
      <c r="T358">
        <f t="shared" si="47"/>
        <v>7.2646859642267539E-2</v>
      </c>
      <c r="U358">
        <v>14.24657534246575</v>
      </c>
      <c r="V358">
        <v>3.71</v>
      </c>
      <c r="W358" s="10" t="s">
        <v>25</v>
      </c>
    </row>
    <row r="359" spans="1:23">
      <c r="A359" t="s">
        <v>707</v>
      </c>
      <c r="B359" t="s">
        <v>706</v>
      </c>
      <c r="C359">
        <v>0.3</v>
      </c>
      <c r="D359">
        <v>0.05</v>
      </c>
      <c r="E359">
        <v>1.18</v>
      </c>
      <c r="F359">
        <v>0.1</v>
      </c>
      <c r="G359">
        <v>110.9</v>
      </c>
      <c r="H359">
        <v>0.1</v>
      </c>
      <c r="I359">
        <v>0.3</v>
      </c>
      <c r="J359">
        <v>0.1</v>
      </c>
      <c r="K359">
        <v>5.0999999999999996</v>
      </c>
      <c r="L359">
        <v>0.8</v>
      </c>
      <c r="M359">
        <f t="shared" si="40"/>
        <v>0.47758768933990858</v>
      </c>
      <c r="N359">
        <f t="shared" si="41"/>
        <v>1.3494232105117472E-2</v>
      </c>
      <c r="O359">
        <f t="shared" si="42"/>
        <v>0.12839049750905027</v>
      </c>
      <c r="P359">
        <f t="shared" si="43"/>
        <v>2.1820631623587581E-2</v>
      </c>
      <c r="Q359">
        <f t="shared" si="44"/>
        <v>2.0139685883772594E-2</v>
      </c>
      <c r="R359">
        <f t="shared" si="45"/>
        <v>4.2326537640346249E-3</v>
      </c>
      <c r="S359">
        <f t="shared" si="46"/>
        <v>3.8590471147896083E-5</v>
      </c>
      <c r="T359">
        <f t="shared" si="47"/>
        <v>7.2537004242401283E-3</v>
      </c>
      <c r="U359">
        <v>14.24657534246575</v>
      </c>
      <c r="V359">
        <v>3.71</v>
      </c>
      <c r="W359" s="10" t="s">
        <v>25</v>
      </c>
    </row>
    <row r="360" spans="1:23">
      <c r="A360" t="s">
        <v>708</v>
      </c>
      <c r="B360" t="s">
        <v>709</v>
      </c>
      <c r="C360">
        <v>0.27</v>
      </c>
      <c r="D360">
        <v>0.05</v>
      </c>
      <c r="E360">
        <v>0.99</v>
      </c>
      <c r="F360">
        <v>7.0000000000000007E-2</v>
      </c>
      <c r="G360">
        <v>71.483999999999995</v>
      </c>
      <c r="H360">
        <v>0.02</v>
      </c>
      <c r="I360">
        <v>0.114</v>
      </c>
      <c r="J360">
        <v>3.0000000000000001E-3</v>
      </c>
      <c r="K360">
        <v>343.3</v>
      </c>
      <c r="L360">
        <v>1</v>
      </c>
      <c r="M360">
        <f t="shared" si="40"/>
        <v>0.33611589640509598</v>
      </c>
      <c r="N360">
        <f t="shared" si="41"/>
        <v>7.9221715521251204E-3</v>
      </c>
      <c r="O360">
        <f t="shared" si="42"/>
        <v>6.9162363718037545</v>
      </c>
      <c r="P360">
        <f t="shared" si="43"/>
        <v>0.32664918422230438</v>
      </c>
      <c r="Q360">
        <f t="shared" si="44"/>
        <v>2.01463337366844E-2</v>
      </c>
      <c r="R360">
        <f t="shared" si="45"/>
        <v>2.3964977235724316E-3</v>
      </c>
      <c r="S360">
        <f t="shared" si="46"/>
        <v>6.4501486316786538E-4</v>
      </c>
      <c r="T360">
        <f t="shared" si="47"/>
        <v>0.32601787611196154</v>
      </c>
      <c r="U360">
        <v>9.293150684931506</v>
      </c>
      <c r="V360">
        <v>9.1</v>
      </c>
      <c r="W360" s="10" t="s">
        <v>33</v>
      </c>
    </row>
    <row r="361" spans="1:23">
      <c r="A361" t="s">
        <v>710</v>
      </c>
      <c r="B361" t="s">
        <v>711</v>
      </c>
      <c r="C361">
        <v>0.27</v>
      </c>
      <c r="D361">
        <v>0.02</v>
      </c>
      <c r="E361">
        <v>1.19</v>
      </c>
      <c r="F361">
        <v>0.08</v>
      </c>
      <c r="G361">
        <v>14.476000000000001</v>
      </c>
      <c r="H361">
        <v>1.0999999999999999E-2</v>
      </c>
      <c r="I361">
        <v>0.115</v>
      </c>
      <c r="J361">
        <v>8.6999999999999994E-2</v>
      </c>
      <c r="K361">
        <v>6.64</v>
      </c>
      <c r="L361">
        <v>0.6</v>
      </c>
      <c r="M361">
        <f t="shared" si="40"/>
        <v>0.12324031332258882</v>
      </c>
      <c r="N361">
        <f t="shared" si="41"/>
        <v>2.7623932816150248E-3</v>
      </c>
      <c r="O361">
        <f t="shared" si="42"/>
        <v>8.8797649502966078E-2</v>
      </c>
      <c r="P361">
        <f t="shared" si="43"/>
        <v>9.0017794448062505E-3</v>
      </c>
      <c r="Q361">
        <f t="shared" si="44"/>
        <v>8.0238839912318734E-3</v>
      </c>
      <c r="R361">
        <f t="shared" si="45"/>
        <v>9.0032731197808554E-4</v>
      </c>
      <c r="S361">
        <f t="shared" si="46"/>
        <v>2.2491805851815116E-5</v>
      </c>
      <c r="T361">
        <f t="shared" si="47"/>
        <v>3.9797265883682285E-3</v>
      </c>
      <c r="U361">
        <v>4.3287671232876717</v>
      </c>
      <c r="V361">
        <v>3.88</v>
      </c>
      <c r="W361" s="10" t="s">
        <v>712</v>
      </c>
    </row>
    <row r="362" spans="1:23">
      <c r="A362" t="s">
        <v>713</v>
      </c>
      <c r="B362" t="s">
        <v>714</v>
      </c>
      <c r="C362">
        <v>0.21</v>
      </c>
      <c r="D362">
        <v>0.02</v>
      </c>
      <c r="E362">
        <v>1.18</v>
      </c>
      <c r="F362">
        <v>0.08</v>
      </c>
      <c r="G362">
        <v>3.092514</v>
      </c>
      <c r="H362">
        <v>3.1999999999999999E-5</v>
      </c>
      <c r="I362">
        <v>2.1999999999999999E-2</v>
      </c>
      <c r="J362">
        <v>1.4999999999999999E-2</v>
      </c>
      <c r="K362">
        <v>112.6</v>
      </c>
      <c r="L362">
        <v>1.8</v>
      </c>
      <c r="M362">
        <f t="shared" si="40"/>
        <v>4.3917729121922516E-2</v>
      </c>
      <c r="N362">
        <f t="shared" si="41"/>
        <v>9.9249109984270601E-4</v>
      </c>
      <c r="O362">
        <f t="shared" si="42"/>
        <v>0.90088353864929926</v>
      </c>
      <c r="P362">
        <f t="shared" si="43"/>
        <v>4.3190674044219932E-2</v>
      </c>
      <c r="Q362">
        <f t="shared" si="44"/>
        <v>1.4401335431338712E-2</v>
      </c>
      <c r="R362">
        <f t="shared" si="45"/>
        <v>2.9743552654911852E-4</v>
      </c>
      <c r="S362">
        <f t="shared" si="46"/>
        <v>3.1073179983208456E-6</v>
      </c>
      <c r="T362">
        <f t="shared" si="47"/>
        <v>4.0717900051945741E-2</v>
      </c>
      <c r="U362">
        <v>7.1945205479452046</v>
      </c>
      <c r="V362">
        <v>12</v>
      </c>
      <c r="W362" s="10" t="s">
        <v>292</v>
      </c>
    </row>
    <row r="363" spans="1:23">
      <c r="A363" t="s">
        <v>715</v>
      </c>
      <c r="B363" t="s">
        <v>716</v>
      </c>
      <c r="C363">
        <v>0.11</v>
      </c>
      <c r="D363">
        <v>0.04</v>
      </c>
      <c r="E363">
        <v>1.96</v>
      </c>
      <c r="F363">
        <v>0.3</v>
      </c>
      <c r="G363">
        <v>396.03</v>
      </c>
      <c r="H363">
        <v>0.62</v>
      </c>
      <c r="I363">
        <v>0.25700000000000001</v>
      </c>
      <c r="J363">
        <v>0.01</v>
      </c>
      <c r="K363">
        <v>340.8</v>
      </c>
      <c r="L363">
        <v>3.3</v>
      </c>
      <c r="M363">
        <f t="shared" si="40"/>
        <v>1.3214239422926517</v>
      </c>
      <c r="N363">
        <f t="shared" si="41"/>
        <v>6.7433693711223083E-2</v>
      </c>
      <c r="O363">
        <f t="shared" si="42"/>
        <v>18.633103538179885</v>
      </c>
      <c r="P363">
        <f t="shared" si="43"/>
        <v>1.9105915035033891</v>
      </c>
      <c r="Q363">
        <f t="shared" si="44"/>
        <v>0.18042617862674185</v>
      </c>
      <c r="R363">
        <f t="shared" si="45"/>
        <v>5.1273649359679797E-2</v>
      </c>
      <c r="S363">
        <f t="shared" si="46"/>
        <v>9.7236103272239725E-3</v>
      </c>
      <c r="T363">
        <f t="shared" si="47"/>
        <v>1.9013370957326416</v>
      </c>
      <c r="U363">
        <v>3.8986301369863008</v>
      </c>
      <c r="V363">
        <v>12.9</v>
      </c>
      <c r="W363" s="10" t="s">
        <v>28</v>
      </c>
    </row>
    <row r="364" spans="1:23">
      <c r="A364" t="s">
        <v>717</v>
      </c>
      <c r="B364" t="s">
        <v>718</v>
      </c>
      <c r="C364">
        <v>0.01</v>
      </c>
      <c r="D364">
        <v>0.04</v>
      </c>
      <c r="E364">
        <v>1.53</v>
      </c>
      <c r="F364">
        <v>0.09</v>
      </c>
      <c r="G364">
        <v>479</v>
      </c>
      <c r="H364">
        <v>13</v>
      </c>
      <c r="I364">
        <v>0.09</v>
      </c>
      <c r="J364">
        <v>0.1</v>
      </c>
      <c r="K364">
        <v>30.7</v>
      </c>
      <c r="L364">
        <v>3.7</v>
      </c>
      <c r="M364">
        <f t="shared" si="40"/>
        <v>1.381207441677073</v>
      </c>
      <c r="N364">
        <f t="shared" si="41"/>
        <v>3.6850894143227189E-2</v>
      </c>
      <c r="O364">
        <f t="shared" si="42"/>
        <v>1.5625068675993175</v>
      </c>
      <c r="P364">
        <f t="shared" si="43"/>
        <v>0.19904272548998475</v>
      </c>
      <c r="Q364">
        <f t="shared" si="44"/>
        <v>0.18831515993867998</v>
      </c>
      <c r="R364">
        <f t="shared" si="45"/>
        <v>1.4177398738173058E-2</v>
      </c>
      <c r="S364">
        <f t="shared" si="46"/>
        <v>1.4135413555178248E-2</v>
      </c>
      <c r="T364">
        <f t="shared" si="47"/>
        <v>6.1274779121541847E-2</v>
      </c>
      <c r="U364">
        <v>2.2739726027397258</v>
      </c>
      <c r="V364">
        <v>3.3</v>
      </c>
      <c r="W364" s="10" t="s">
        <v>25</v>
      </c>
    </row>
    <row r="365" spans="1:23">
      <c r="A365" t="s">
        <v>719</v>
      </c>
      <c r="B365" t="s">
        <v>720</v>
      </c>
      <c r="C365">
        <v>0.15</v>
      </c>
      <c r="D365">
        <v>0.04</v>
      </c>
      <c r="E365">
        <v>1.7</v>
      </c>
      <c r="F365">
        <v>0.09</v>
      </c>
      <c r="G365">
        <v>663</v>
      </c>
      <c r="H365">
        <v>29</v>
      </c>
      <c r="I365">
        <v>0.17699999999999999</v>
      </c>
      <c r="J365">
        <v>5.7000000000000002E-2</v>
      </c>
      <c r="K365">
        <v>52.3</v>
      </c>
      <c r="L365">
        <v>3.7</v>
      </c>
      <c r="M365">
        <f t="shared" si="40"/>
        <v>1.7767653784859083</v>
      </c>
      <c r="N365">
        <f t="shared" si="41"/>
        <v>6.0559988280083084E-2</v>
      </c>
      <c r="O365">
        <f t="shared" si="42"/>
        <v>3.1448778678883031</v>
      </c>
      <c r="P365">
        <f t="shared" si="43"/>
        <v>0.254942526100364</v>
      </c>
      <c r="Q365">
        <f t="shared" si="44"/>
        <v>0.22248657956379966</v>
      </c>
      <c r="R365">
        <f t="shared" si="45"/>
        <v>3.2754849488758404E-2</v>
      </c>
      <c r="S365">
        <f t="shared" si="46"/>
        <v>4.5852920145178923E-2</v>
      </c>
      <c r="T365">
        <f t="shared" si="47"/>
        <v>0.11099568945488129</v>
      </c>
      <c r="U365">
        <v>2.3260273972602739</v>
      </c>
      <c r="V365">
        <v>4.7</v>
      </c>
      <c r="W365" s="10" t="s">
        <v>25</v>
      </c>
    </row>
    <row r="366" spans="1:23">
      <c r="A366" t="s">
        <v>721</v>
      </c>
      <c r="B366" t="s">
        <v>722</v>
      </c>
      <c r="C366">
        <v>0.36</v>
      </c>
      <c r="D366">
        <v>0.18</v>
      </c>
      <c r="E366">
        <v>0.86</v>
      </c>
      <c r="F366">
        <v>0.17</v>
      </c>
      <c r="G366">
        <v>9.3742999999999999</v>
      </c>
      <c r="H366">
        <v>1.9E-3</v>
      </c>
      <c r="I366">
        <v>0.39600000000000002</v>
      </c>
      <c r="J366">
        <v>6.2E-2</v>
      </c>
      <c r="K366">
        <v>2.94</v>
      </c>
      <c r="L366">
        <v>0.23</v>
      </c>
      <c r="M366">
        <f t="shared" si="40"/>
        <v>8.2780899158189078E-2</v>
      </c>
      <c r="N366">
        <f t="shared" si="41"/>
        <v>5.4545668396747092E-3</v>
      </c>
      <c r="O366">
        <f t="shared" si="42"/>
        <v>2.5321955906581744E-2</v>
      </c>
      <c r="P366">
        <f t="shared" si="43"/>
        <v>3.9501239968558035E-3</v>
      </c>
      <c r="Q366">
        <f t="shared" si="44"/>
        <v>1.980969339630545E-3</v>
      </c>
      <c r="R366">
        <f t="shared" si="45"/>
        <v>7.3732976600409284E-4</v>
      </c>
      <c r="S366">
        <f t="shared" si="46"/>
        <v>1.7107665362571183E-6</v>
      </c>
      <c r="T366">
        <f t="shared" si="47"/>
        <v>3.3370019411774394E-3</v>
      </c>
      <c r="U366">
        <v>4.8136986301369866</v>
      </c>
      <c r="V366">
        <v>1.06</v>
      </c>
      <c r="W366" s="10" t="s">
        <v>100</v>
      </c>
    </row>
    <row r="367" spans="1:23">
      <c r="A367" t="s">
        <v>723</v>
      </c>
      <c r="B367" t="s">
        <v>722</v>
      </c>
      <c r="C367">
        <v>0.36</v>
      </c>
      <c r="D367">
        <v>0.18</v>
      </c>
      <c r="E367">
        <v>0.86</v>
      </c>
      <c r="F367">
        <v>0.17</v>
      </c>
      <c r="G367">
        <v>962</v>
      </c>
      <c r="H367">
        <v>15</v>
      </c>
      <c r="I367">
        <v>0.28000000000000003</v>
      </c>
      <c r="J367">
        <v>0.02</v>
      </c>
      <c r="K367">
        <v>16.2</v>
      </c>
      <c r="L367">
        <v>0.4</v>
      </c>
      <c r="M367">
        <f t="shared" si="40"/>
        <v>1.8144887872828319</v>
      </c>
      <c r="N367">
        <f t="shared" si="41"/>
        <v>0.12103799630101568</v>
      </c>
      <c r="O367">
        <f t="shared" si="42"/>
        <v>0.68294709438258783</v>
      </c>
      <c r="P367">
        <f t="shared" si="43"/>
        <v>9.1729594797812619E-2</v>
      </c>
      <c r="Q367">
        <f t="shared" si="44"/>
        <v>1.6862891219323158E-2</v>
      </c>
      <c r="R367">
        <f t="shared" si="45"/>
        <v>4.1498521360053085E-3</v>
      </c>
      <c r="S367">
        <f t="shared" si="46"/>
        <v>3.5496210726745762E-3</v>
      </c>
      <c r="T367">
        <f t="shared" si="47"/>
        <v>9.0000779879875939E-2</v>
      </c>
      <c r="U367">
        <v>4.8136986301369866</v>
      </c>
      <c r="V367">
        <v>1.06</v>
      </c>
      <c r="W367" s="10" t="s">
        <v>100</v>
      </c>
    </row>
    <row r="368" spans="1:23">
      <c r="A368" t="s">
        <v>724</v>
      </c>
      <c r="B368" t="s">
        <v>722</v>
      </c>
      <c r="C368">
        <v>0.36</v>
      </c>
      <c r="D368">
        <v>0.18</v>
      </c>
      <c r="E368">
        <v>0.86</v>
      </c>
      <c r="F368">
        <v>0.17</v>
      </c>
      <c r="G368">
        <v>2172</v>
      </c>
      <c r="H368">
        <v>158</v>
      </c>
      <c r="I368">
        <v>0.48</v>
      </c>
      <c r="J368">
        <v>0.05</v>
      </c>
      <c r="K368">
        <v>11.3</v>
      </c>
      <c r="L368">
        <v>0.9</v>
      </c>
      <c r="M368">
        <f t="shared" si="40"/>
        <v>3.1227996454748737</v>
      </c>
      <c r="N368">
        <f t="shared" si="41"/>
        <v>0.25548908458694009</v>
      </c>
      <c r="O368">
        <f t="shared" si="42"/>
        <v>0.57109282431078523</v>
      </c>
      <c r="P368">
        <f t="shared" si="43"/>
        <v>9.0785268204237324E-2</v>
      </c>
      <c r="Q368">
        <f t="shared" si="44"/>
        <v>4.5485269192894404E-2</v>
      </c>
      <c r="R368">
        <f t="shared" si="45"/>
        <v>1.7809547535679374E-2</v>
      </c>
      <c r="S368">
        <f t="shared" si="46"/>
        <v>1.3847861608518128E-2</v>
      </c>
      <c r="T368">
        <f t="shared" si="47"/>
        <v>7.5260294676615117E-2</v>
      </c>
      <c r="U368">
        <v>4.8136986301369866</v>
      </c>
      <c r="V368">
        <v>1.06</v>
      </c>
      <c r="W368" s="10" t="s">
        <v>100</v>
      </c>
    </row>
    <row r="369" spans="1:23">
      <c r="A369" t="s">
        <v>725</v>
      </c>
      <c r="B369" t="s">
        <v>726</v>
      </c>
      <c r="C369">
        <v>-0.53</v>
      </c>
      <c r="D369">
        <v>0.01</v>
      </c>
      <c r="E369">
        <v>0.9</v>
      </c>
      <c r="F369">
        <v>0.06</v>
      </c>
      <c r="G369">
        <v>956</v>
      </c>
      <c r="H369">
        <v>14</v>
      </c>
      <c r="I369">
        <v>0.26</v>
      </c>
      <c r="J369">
        <v>0.06</v>
      </c>
      <c r="K369">
        <v>8.4</v>
      </c>
      <c r="L369">
        <v>0.4</v>
      </c>
      <c r="M369">
        <f t="shared" si="40"/>
        <v>1.8345273396596211</v>
      </c>
      <c r="N369">
        <f t="shared" si="41"/>
        <v>4.4528078856005848E-2</v>
      </c>
      <c r="O369">
        <f t="shared" si="42"/>
        <v>0.366385444022296</v>
      </c>
      <c r="P369">
        <f t="shared" si="43"/>
        <v>2.4704916560177502E-2</v>
      </c>
      <c r="Q369">
        <f t="shared" si="44"/>
        <v>1.7446925905823623E-2</v>
      </c>
      <c r="R369">
        <f t="shared" si="45"/>
        <v>6.1300009939380291E-3</v>
      </c>
      <c r="S369">
        <f t="shared" si="46"/>
        <v>1.7884924045718802E-3</v>
      </c>
      <c r="T369">
        <f t="shared" si="47"/>
        <v>1.6283797512102044E-2</v>
      </c>
      <c r="U369">
        <v>6</v>
      </c>
      <c r="V369">
        <v>1.37</v>
      </c>
      <c r="W369" s="10" t="s">
        <v>320</v>
      </c>
    </row>
    <row r="370" spans="1:23">
      <c r="A370" t="s">
        <v>727</v>
      </c>
      <c r="B370" t="s">
        <v>728</v>
      </c>
      <c r="C370">
        <v>0.34</v>
      </c>
      <c r="D370">
        <v>0.04</v>
      </c>
      <c r="E370">
        <v>1.19</v>
      </c>
      <c r="F370">
        <v>0.1</v>
      </c>
      <c r="G370">
        <v>626.51599999999996</v>
      </c>
      <c r="H370">
        <v>1.0975999999999999</v>
      </c>
      <c r="I370">
        <v>0.35671999999999998</v>
      </c>
      <c r="J370">
        <v>8.9599999999999992E-3</v>
      </c>
      <c r="K370">
        <v>84.044300000000007</v>
      </c>
      <c r="L370">
        <v>3.722</v>
      </c>
      <c r="M370">
        <f t="shared" si="40"/>
        <v>1.5191775078255478</v>
      </c>
      <c r="N370">
        <f t="shared" si="41"/>
        <v>4.2590966072727304E-2</v>
      </c>
      <c r="O370">
        <f t="shared" si="42"/>
        <v>3.7111250461389771</v>
      </c>
      <c r="P370">
        <f t="shared" si="43"/>
        <v>0.2653786031348902</v>
      </c>
      <c r="Q370">
        <f t="shared" si="44"/>
        <v>0.16435150773733936</v>
      </c>
      <c r="R370">
        <f t="shared" si="45"/>
        <v>1.3590980233630416E-2</v>
      </c>
      <c r="S370">
        <f t="shared" si="46"/>
        <v>2.1671863930275478E-3</v>
      </c>
      <c r="T370">
        <f t="shared" si="47"/>
        <v>0.20790616504980264</v>
      </c>
      <c r="U370">
        <v>6.3</v>
      </c>
      <c r="V370">
        <v>3.74</v>
      </c>
      <c r="W370" s="10" t="s">
        <v>66</v>
      </c>
    </row>
    <row r="371" spans="1:23">
      <c r="A371" t="s">
        <v>729</v>
      </c>
      <c r="B371" t="s">
        <v>728</v>
      </c>
      <c r="C371">
        <v>0.34</v>
      </c>
      <c r="D371">
        <v>0.04</v>
      </c>
      <c r="E371">
        <v>1.19</v>
      </c>
      <c r="F371">
        <v>0.1</v>
      </c>
      <c r="G371">
        <v>3066</v>
      </c>
      <c r="H371">
        <v>110</v>
      </c>
      <c r="I371">
        <v>0.23873</v>
      </c>
      <c r="J371">
        <v>6.3600000000000004E-2</v>
      </c>
      <c r="K371">
        <v>46.32</v>
      </c>
      <c r="L371">
        <v>3.7</v>
      </c>
      <c r="M371">
        <f t="shared" si="40"/>
        <v>4.3789351261271463</v>
      </c>
      <c r="N371">
        <f t="shared" si="41"/>
        <v>0.16129169760460857</v>
      </c>
      <c r="O371">
        <f t="shared" si="42"/>
        <v>3.6095945032687395</v>
      </c>
      <c r="P371">
        <f t="shared" si="43"/>
        <v>0.35953878986805798</v>
      </c>
      <c r="Q371">
        <f t="shared" si="44"/>
        <v>0.28833116714366014</v>
      </c>
      <c r="R371">
        <f t="shared" si="45"/>
        <v>5.8117531431750497E-2</v>
      </c>
      <c r="S371">
        <f t="shared" si="46"/>
        <v>4.3167579404170674E-2</v>
      </c>
      <c r="T371">
        <f t="shared" si="47"/>
        <v>0.20221817945483136</v>
      </c>
      <c r="U371">
        <v>6.3</v>
      </c>
      <c r="V371">
        <v>3.74</v>
      </c>
      <c r="W371" s="10" t="s">
        <v>66</v>
      </c>
    </row>
    <row r="372" spans="1:23" s="8" customFormat="1">
      <c r="A372" s="8" t="s">
        <v>730</v>
      </c>
      <c r="B372" s="8" t="s">
        <v>731</v>
      </c>
      <c r="G372" s="8">
        <v>554.58000000000004</v>
      </c>
      <c r="H372" s="8">
        <v>1.25</v>
      </c>
      <c r="I372" s="8">
        <v>0.55800000000000005</v>
      </c>
      <c r="J372" s="8">
        <v>6.7000000000000004E-2</v>
      </c>
      <c r="M372" s="8">
        <f t="shared" si="40"/>
        <v>0</v>
      </c>
      <c r="N372" s="8" t="e">
        <f t="shared" si="41"/>
        <v>#DIV/0!</v>
      </c>
      <c r="O372" s="8">
        <f t="shared" si="42"/>
        <v>0</v>
      </c>
      <c r="P372" s="8" t="e">
        <f t="shared" si="43"/>
        <v>#DIV/0!</v>
      </c>
      <c r="Q372" s="8">
        <f t="shared" si="44"/>
        <v>0</v>
      </c>
      <c r="R372" s="8">
        <f t="shared" si="45"/>
        <v>0</v>
      </c>
      <c r="S372" s="8">
        <f t="shared" si="46"/>
        <v>0</v>
      </c>
      <c r="T372" s="8" t="e">
        <f t="shared" si="47"/>
        <v>#DIV/0!</v>
      </c>
      <c r="W372" s="9"/>
    </row>
    <row r="373" spans="1:23">
      <c r="A373" t="s">
        <v>732</v>
      </c>
      <c r="B373" t="s">
        <v>733</v>
      </c>
      <c r="C373">
        <v>0.1</v>
      </c>
      <c r="D373">
        <v>0.08</v>
      </c>
      <c r="E373">
        <v>1.29</v>
      </c>
      <c r="F373">
        <v>0.16</v>
      </c>
      <c r="G373">
        <v>6.8378503000000004</v>
      </c>
      <c r="H373">
        <v>1E-3</v>
      </c>
      <c r="I373">
        <v>0.29595199999999999</v>
      </c>
      <c r="J373">
        <v>0.04</v>
      </c>
      <c r="K373">
        <v>90.691999999999993</v>
      </c>
      <c r="L373">
        <v>4.4000000000000004</v>
      </c>
      <c r="M373">
        <f t="shared" si="40"/>
        <v>7.6785824666231892E-2</v>
      </c>
      <c r="N373">
        <f t="shared" si="41"/>
        <v>3.1746165652732136E-3</v>
      </c>
      <c r="O373">
        <f t="shared" si="42"/>
        <v>0.95846089327879291</v>
      </c>
      <c r="P373">
        <f t="shared" si="43"/>
        <v>9.2724955698009273E-2</v>
      </c>
      <c r="Q373">
        <f t="shared" si="44"/>
        <v>4.6500550549405571E-2</v>
      </c>
      <c r="R373">
        <f t="shared" si="45"/>
        <v>1.2435535248302985E-2</v>
      </c>
      <c r="S373">
        <f t="shared" si="46"/>
        <v>4.6723304899825656E-5</v>
      </c>
      <c r="T373">
        <f t="shared" si="47"/>
        <v>7.9252580322794253E-2</v>
      </c>
      <c r="U373">
        <v>2.0520547945205481</v>
      </c>
      <c r="V373">
        <v>16.298200000000001</v>
      </c>
      <c r="W373" s="10" t="s">
        <v>734</v>
      </c>
    </row>
    <row r="374" spans="1:23">
      <c r="A374" t="s">
        <v>735</v>
      </c>
      <c r="B374" t="s">
        <v>736</v>
      </c>
      <c r="C374">
        <v>0.13</v>
      </c>
      <c r="D374">
        <v>0.02</v>
      </c>
      <c r="E374">
        <v>1.1599999999999999</v>
      </c>
      <c r="F374">
        <v>0.08</v>
      </c>
      <c r="G374">
        <v>1068.49</v>
      </c>
      <c r="H374">
        <v>3.94</v>
      </c>
      <c r="I374">
        <v>0.14000000000000001</v>
      </c>
      <c r="J374">
        <v>0.03</v>
      </c>
      <c r="K374">
        <v>17</v>
      </c>
      <c r="L374">
        <v>0.03</v>
      </c>
      <c r="M374">
        <f t="shared" si="40"/>
        <v>2.1501614016392221</v>
      </c>
      <c r="N374">
        <f t="shared" si="41"/>
        <v>4.9710812049567094E-2</v>
      </c>
      <c r="O374">
        <f t="shared" si="42"/>
        <v>0.93452202641421456</v>
      </c>
      <c r="P374">
        <f t="shared" si="43"/>
        <v>4.3199416004119771E-2</v>
      </c>
      <c r="Q374">
        <f t="shared" si="44"/>
        <v>1.649156517201555E-3</v>
      </c>
      <c r="R374">
        <f t="shared" si="45"/>
        <v>4.0034603334758263E-3</v>
      </c>
      <c r="S374">
        <f t="shared" si="46"/>
        <v>1.148666742809012E-3</v>
      </c>
      <c r="T374">
        <f t="shared" si="47"/>
        <v>4.2966529950078831E-2</v>
      </c>
      <c r="U374">
        <v>6.9726027397260273</v>
      </c>
      <c r="V374">
        <v>7.1</v>
      </c>
      <c r="W374" s="10" t="s">
        <v>115</v>
      </c>
    </row>
    <row r="375" spans="1:23">
      <c r="A375" t="s">
        <v>737</v>
      </c>
      <c r="B375" t="s">
        <v>738</v>
      </c>
      <c r="C375">
        <v>0.13</v>
      </c>
      <c r="D375">
        <v>0.03</v>
      </c>
      <c r="E375">
        <v>1.03</v>
      </c>
      <c r="F375">
        <v>7.0000000000000007E-2</v>
      </c>
      <c r="G375">
        <v>3.0965828000000002</v>
      </c>
      <c r="H375">
        <v>7.8449199999999998E-6</v>
      </c>
      <c r="I375">
        <v>1.0273600000000001E-2</v>
      </c>
      <c r="J375">
        <v>5.9312499999999999E-3</v>
      </c>
      <c r="K375">
        <v>69.400599999999997</v>
      </c>
      <c r="L375">
        <v>0.44652199999999997</v>
      </c>
      <c r="M375">
        <f t="shared" si="40"/>
        <v>4.2008673041162507E-2</v>
      </c>
      <c r="N375">
        <f t="shared" si="41"/>
        <v>9.5165278998508591E-4</v>
      </c>
      <c r="O375">
        <f t="shared" si="42"/>
        <v>0.50746120081859991</v>
      </c>
      <c r="P375">
        <f t="shared" si="43"/>
        <v>2.3222459322304066E-2</v>
      </c>
      <c r="Q375">
        <f t="shared" si="44"/>
        <v>3.264994687537613E-3</v>
      </c>
      <c r="R375">
        <f t="shared" si="45"/>
        <v>3.092555953123787E-5</v>
      </c>
      <c r="S375">
        <f t="shared" si="46"/>
        <v>4.2853609722367184E-7</v>
      </c>
      <c r="T375">
        <f t="shared" si="47"/>
        <v>2.2991769616376698E-2</v>
      </c>
      <c r="U375">
        <v>9.5</v>
      </c>
      <c r="V375">
        <v>2.5222600000000002</v>
      </c>
      <c r="W375" s="10" t="s">
        <v>33</v>
      </c>
    </row>
    <row r="376" spans="1:23">
      <c r="A376" t="s">
        <v>739</v>
      </c>
      <c r="B376" t="s">
        <v>738</v>
      </c>
      <c r="C376">
        <v>0.13</v>
      </c>
      <c r="D376">
        <v>0.03</v>
      </c>
      <c r="E376">
        <v>1.03</v>
      </c>
      <c r="F376">
        <v>7.0000000000000007E-2</v>
      </c>
      <c r="G376">
        <v>3805.6705000000002</v>
      </c>
      <c r="H376">
        <v>422.69499999999999</v>
      </c>
      <c r="I376">
        <v>0.25208599999999998</v>
      </c>
      <c r="J376">
        <v>3.3405400000000002E-2</v>
      </c>
      <c r="K376">
        <v>25.470800000000001</v>
      </c>
      <c r="L376">
        <v>1.52643</v>
      </c>
      <c r="M376">
        <f t="shared" si="40"/>
        <v>4.8198991850413115</v>
      </c>
      <c r="N376">
        <f t="shared" si="41"/>
        <v>0.37322576215680209</v>
      </c>
      <c r="O376">
        <f t="shared" si="42"/>
        <v>1.9306232434427211</v>
      </c>
      <c r="P376">
        <f t="shared" si="43"/>
        <v>0.16262898032170311</v>
      </c>
      <c r="Q376">
        <f t="shared" si="44"/>
        <v>0.11569959473154642</v>
      </c>
      <c r="R376">
        <f t="shared" si="45"/>
        <v>1.7361094926198736E-2</v>
      </c>
      <c r="S376">
        <f t="shared" si="46"/>
        <v>7.1477968808827161E-2</v>
      </c>
      <c r="T376">
        <f t="shared" si="47"/>
        <v>8.7471603262777031E-2</v>
      </c>
      <c r="U376">
        <v>9.5</v>
      </c>
      <c r="V376">
        <v>2.5222600000000002</v>
      </c>
      <c r="W376" s="10" t="s">
        <v>33</v>
      </c>
    </row>
    <row r="377" spans="1:23">
      <c r="A377" t="s">
        <v>740</v>
      </c>
      <c r="B377" t="s">
        <v>741</v>
      </c>
      <c r="C377">
        <v>-0.15</v>
      </c>
      <c r="D377">
        <v>0.03</v>
      </c>
      <c r="E377">
        <v>1.74</v>
      </c>
      <c r="F377">
        <v>0.19</v>
      </c>
      <c r="G377">
        <v>772</v>
      </c>
      <c r="H377">
        <v>11</v>
      </c>
      <c r="I377">
        <v>0.12</v>
      </c>
      <c r="J377">
        <v>6.3E-2</v>
      </c>
      <c r="K377">
        <v>44.3</v>
      </c>
      <c r="L377">
        <v>3.8</v>
      </c>
      <c r="M377">
        <f t="shared" si="40"/>
        <v>1.9818283651666948</v>
      </c>
      <c r="N377">
        <f t="shared" si="41"/>
        <v>7.4551579158736919E-2</v>
      </c>
      <c r="O377">
        <f t="shared" si="42"/>
        <v>2.8710196294797896</v>
      </c>
      <c r="P377">
        <f t="shared" si="43"/>
        <v>0.32404117963018092</v>
      </c>
      <c r="Q377">
        <f t="shared" si="44"/>
        <v>0.24627256415402257</v>
      </c>
      <c r="R377">
        <f t="shared" si="45"/>
        <v>2.2022025567032477E-2</v>
      </c>
      <c r="S377">
        <f t="shared" si="46"/>
        <v>1.3636103594247707E-2</v>
      </c>
      <c r="T377">
        <f t="shared" si="47"/>
        <v>0.20900142896596172</v>
      </c>
      <c r="U377">
        <v>3.4904109589041101</v>
      </c>
      <c r="V377">
        <v>7.9</v>
      </c>
      <c r="W377" s="10" t="s">
        <v>25</v>
      </c>
    </row>
    <row r="378" spans="1:23" s="8" customFormat="1">
      <c r="A378" s="8" t="s">
        <v>742</v>
      </c>
      <c r="B378" s="8" t="s">
        <v>743</v>
      </c>
      <c r="M378" s="8">
        <f t="shared" si="40"/>
        <v>0</v>
      </c>
      <c r="N378" s="8" t="e">
        <f t="shared" si="41"/>
        <v>#DIV/0!</v>
      </c>
      <c r="O378" s="8">
        <f t="shared" si="42"/>
        <v>0</v>
      </c>
      <c r="P378" s="8" t="e">
        <f t="shared" si="43"/>
        <v>#DIV/0!</v>
      </c>
      <c r="Q378" s="8">
        <f t="shared" si="44"/>
        <v>0</v>
      </c>
      <c r="R378" s="8">
        <f t="shared" si="45"/>
        <v>0</v>
      </c>
      <c r="S378" s="8" t="e">
        <f t="shared" si="46"/>
        <v>#DIV/0!</v>
      </c>
      <c r="T378" s="8" t="e">
        <f t="shared" si="47"/>
        <v>#DIV/0!</v>
      </c>
      <c r="U378" s="8">
        <v>16.74794520547945</v>
      </c>
      <c r="V378" s="8">
        <v>2.7</v>
      </c>
      <c r="W378" s="9"/>
    </row>
    <row r="379" spans="1:23">
      <c r="A379" t="s">
        <v>744</v>
      </c>
      <c r="B379" t="s">
        <v>745</v>
      </c>
      <c r="C379">
        <v>0.3</v>
      </c>
      <c r="D379">
        <v>0.05</v>
      </c>
      <c r="E379">
        <v>1.05</v>
      </c>
      <c r="F379">
        <v>0.08</v>
      </c>
      <c r="G379">
        <v>461.2</v>
      </c>
      <c r="H379">
        <v>1.7</v>
      </c>
      <c r="I379">
        <v>0.13700000000000001</v>
      </c>
      <c r="J379">
        <v>2.5999999999999999E-2</v>
      </c>
      <c r="K379">
        <v>37.6</v>
      </c>
      <c r="L379">
        <v>1.2</v>
      </c>
      <c r="M379">
        <f t="shared" si="40"/>
        <v>1.1879387684833091</v>
      </c>
      <c r="N379">
        <f t="shared" si="41"/>
        <v>3.031077264944081E-2</v>
      </c>
      <c r="O379">
        <f t="shared" si="42"/>
        <v>1.4623104938982279</v>
      </c>
      <c r="P379">
        <f t="shared" si="43"/>
        <v>8.7899858668950073E-2</v>
      </c>
      <c r="Q379">
        <f t="shared" si="44"/>
        <v>4.6669483847815788E-2</v>
      </c>
      <c r="R379">
        <f t="shared" si="45"/>
        <v>5.3083830201710791E-3</v>
      </c>
      <c r="S379">
        <f t="shared" si="46"/>
        <v>1.7967099158911464E-3</v>
      </c>
      <c r="T379">
        <f t="shared" si="47"/>
        <v>7.4276088578957608E-2</v>
      </c>
      <c r="U379">
        <v>5</v>
      </c>
      <c r="V379">
        <v>4.3</v>
      </c>
      <c r="W379" s="10" t="s">
        <v>66</v>
      </c>
    </row>
    <row r="380" spans="1:23" s="8" customFormat="1">
      <c r="A380" s="8" t="s">
        <v>746</v>
      </c>
      <c r="B380" s="8" t="s">
        <v>747</v>
      </c>
      <c r="G380" s="8">
        <v>14.18643</v>
      </c>
      <c r="H380" s="8">
        <v>2.0000000000000002E-5</v>
      </c>
      <c r="I380" s="8">
        <v>0.35899999999999999</v>
      </c>
      <c r="J380" s="8">
        <v>1E-3</v>
      </c>
      <c r="M380" s="8">
        <f t="shared" si="40"/>
        <v>0</v>
      </c>
      <c r="N380" s="8" t="e">
        <f t="shared" si="41"/>
        <v>#DIV/0!</v>
      </c>
      <c r="O380" s="8">
        <f t="shared" si="42"/>
        <v>0</v>
      </c>
      <c r="P380" s="8" t="e">
        <f t="shared" si="43"/>
        <v>#DIV/0!</v>
      </c>
      <c r="Q380" s="8">
        <f t="shared" si="44"/>
        <v>0</v>
      </c>
      <c r="R380" s="8">
        <f t="shared" si="45"/>
        <v>0</v>
      </c>
      <c r="S380" s="8">
        <f t="shared" si="46"/>
        <v>0</v>
      </c>
      <c r="T380" s="8" t="e">
        <f t="shared" si="47"/>
        <v>#DIV/0!</v>
      </c>
      <c r="W380" s="9"/>
    </row>
    <row r="381" spans="1:23">
      <c r="A381" t="s">
        <v>748</v>
      </c>
      <c r="B381" t="s">
        <v>749</v>
      </c>
      <c r="C381">
        <v>-0.24</v>
      </c>
      <c r="D381">
        <v>0.01</v>
      </c>
      <c r="E381">
        <v>0.9</v>
      </c>
      <c r="F381">
        <v>0.06</v>
      </c>
      <c r="G381">
        <v>14.275</v>
      </c>
      <c r="H381">
        <v>5.0000000000000001E-3</v>
      </c>
      <c r="I381">
        <v>0.23</v>
      </c>
      <c r="J381">
        <v>0.14000000000000001</v>
      </c>
      <c r="K381">
        <v>3.02</v>
      </c>
      <c r="L381">
        <v>0.33</v>
      </c>
      <c r="M381">
        <f t="shared" si="40"/>
        <v>0.11124222619833145</v>
      </c>
      <c r="N381">
        <f t="shared" si="41"/>
        <v>2.4721859436718338E-3</v>
      </c>
      <c r="O381">
        <f t="shared" si="42"/>
        <v>3.2691541233545215E-2</v>
      </c>
      <c r="P381">
        <f t="shared" si="43"/>
        <v>4.0134093223692701E-3</v>
      </c>
      <c r="Q381">
        <f t="shared" si="44"/>
        <v>3.5722545056522913E-3</v>
      </c>
      <c r="R381">
        <f t="shared" si="45"/>
        <v>1.1114640774154325E-3</v>
      </c>
      <c r="S381">
        <f t="shared" si="46"/>
        <v>3.8168758007641822E-6</v>
      </c>
      <c r="T381">
        <f t="shared" si="47"/>
        <v>1.4529573881575651E-3</v>
      </c>
      <c r="U381">
        <f>2818/365</f>
        <v>7.720547945205479</v>
      </c>
      <c r="V381">
        <v>2.64</v>
      </c>
      <c r="W381" s="10" t="s">
        <v>292</v>
      </c>
    </row>
    <row r="382" spans="1:23">
      <c r="A382" t="s">
        <v>750</v>
      </c>
      <c r="B382" t="s">
        <v>751</v>
      </c>
      <c r="C382">
        <v>-7.0000000000000007E-2</v>
      </c>
      <c r="D382">
        <v>0.03</v>
      </c>
      <c r="E382">
        <v>0.79</v>
      </c>
      <c r="F382">
        <v>0.08</v>
      </c>
      <c r="G382">
        <v>2.2189999999999999</v>
      </c>
      <c r="H382">
        <v>5.0000000000000001E-4</v>
      </c>
      <c r="I382">
        <v>4.1000000000000003E-3</v>
      </c>
      <c r="J382">
        <v>2E-3</v>
      </c>
      <c r="K382">
        <v>205</v>
      </c>
      <c r="L382">
        <v>6</v>
      </c>
      <c r="M382">
        <f t="shared" si="40"/>
        <v>3.0792999075138258E-2</v>
      </c>
      <c r="N382">
        <f t="shared" si="41"/>
        <v>1.0394364216236276E-3</v>
      </c>
      <c r="O382">
        <f t="shared" si="42"/>
        <v>1.1239945228326462</v>
      </c>
      <c r="P382">
        <f t="shared" si="43"/>
        <v>8.270578104167349E-2</v>
      </c>
      <c r="Q382">
        <f t="shared" si="44"/>
        <v>3.2897400668272569E-2</v>
      </c>
      <c r="R382">
        <f t="shared" si="45"/>
        <v>9.2169100234851934E-6</v>
      </c>
      <c r="S382">
        <f t="shared" si="46"/>
        <v>8.4422001114063878E-5</v>
      </c>
      <c r="T382">
        <f t="shared" si="47"/>
        <v>7.5881486773511989E-2</v>
      </c>
      <c r="U382">
        <v>7.3972602739726029E-2</v>
      </c>
      <c r="V382">
        <v>15</v>
      </c>
      <c r="W382" s="10" t="s">
        <v>33</v>
      </c>
    </row>
    <row r="383" spans="1:23">
      <c r="A383" t="s">
        <v>752</v>
      </c>
      <c r="B383" t="s">
        <v>753</v>
      </c>
      <c r="C383">
        <v>0.24</v>
      </c>
      <c r="D383">
        <v>0.05</v>
      </c>
      <c r="E383">
        <v>1</v>
      </c>
      <c r="F383">
        <v>7.0000000000000007E-2</v>
      </c>
      <c r="G383">
        <v>2915.0369000000001</v>
      </c>
      <c r="H383">
        <v>28.860600000000002</v>
      </c>
      <c r="I383">
        <v>0.31310500000000002</v>
      </c>
      <c r="J383">
        <v>1.91296E-2</v>
      </c>
      <c r="K383">
        <v>23.238299999999999</v>
      </c>
      <c r="L383">
        <v>0.46116499999999999</v>
      </c>
      <c r="M383">
        <f t="shared" si="40"/>
        <v>3.995466203634837</v>
      </c>
      <c r="N383">
        <f t="shared" si="41"/>
        <v>9.6885704099429995E-2</v>
      </c>
      <c r="O383">
        <f t="shared" si="42"/>
        <v>1.5508058616730875</v>
      </c>
      <c r="P383">
        <f t="shared" si="43"/>
        <v>7.9479247165745753E-2</v>
      </c>
      <c r="Q383">
        <f t="shared" si="44"/>
        <v>3.0775804822145744E-2</v>
      </c>
      <c r="R383">
        <f t="shared" si="45"/>
        <v>1.0298252019820988E-2</v>
      </c>
      <c r="S383">
        <f t="shared" si="46"/>
        <v>5.1179669631171553E-3</v>
      </c>
      <c r="T383">
        <f t="shared" si="47"/>
        <v>7.2370940211410759E-2</v>
      </c>
      <c r="U383">
        <v>10</v>
      </c>
      <c r="V383">
        <v>3.1028899999999999</v>
      </c>
      <c r="W383" s="10" t="s">
        <v>33</v>
      </c>
    </row>
    <row r="384" spans="1:23">
      <c r="A384" t="s">
        <v>754</v>
      </c>
      <c r="B384" t="s">
        <v>753</v>
      </c>
      <c r="C384">
        <v>0.24</v>
      </c>
      <c r="D384">
        <v>0.05</v>
      </c>
      <c r="E384">
        <v>1</v>
      </c>
      <c r="F384">
        <v>7.0000000000000007E-2</v>
      </c>
      <c r="G384">
        <v>17.111027</v>
      </c>
      <c r="H384">
        <v>4.83338E-3</v>
      </c>
      <c r="I384">
        <v>0.23746999999999999</v>
      </c>
      <c r="J384">
        <v>8.1691200000000005E-2</v>
      </c>
      <c r="K384">
        <v>4.8431100000000002</v>
      </c>
      <c r="L384">
        <v>0.51388100000000003</v>
      </c>
      <c r="M384">
        <f t="shared" si="40"/>
        <v>0.13001360726507713</v>
      </c>
      <c r="N384">
        <f t="shared" si="41"/>
        <v>3.0337496328230072E-3</v>
      </c>
      <c r="O384">
        <f t="shared" si="42"/>
        <v>5.9633319916803817E-2</v>
      </c>
      <c r="P384">
        <f t="shared" si="43"/>
        <v>7.0202462631528701E-3</v>
      </c>
      <c r="Q384">
        <f t="shared" si="44"/>
        <v>6.3274280518441786E-3</v>
      </c>
      <c r="R384">
        <f t="shared" si="45"/>
        <v>1.2259744017394016E-3</v>
      </c>
      <c r="S384">
        <f t="shared" si="46"/>
        <v>5.6149073892424503E-6</v>
      </c>
      <c r="T384">
        <f t="shared" si="47"/>
        <v>2.7828882627841784E-3</v>
      </c>
      <c r="U384">
        <v>10</v>
      </c>
      <c r="V384">
        <v>3.1028899999999999</v>
      </c>
      <c r="W384" s="10" t="s">
        <v>33</v>
      </c>
    </row>
    <row r="385" spans="1:23">
      <c r="A385" t="s">
        <v>755</v>
      </c>
      <c r="B385" t="s">
        <v>756</v>
      </c>
      <c r="C385">
        <v>0.23</v>
      </c>
      <c r="D385">
        <v>0.02</v>
      </c>
      <c r="E385">
        <v>1.0900000000000001</v>
      </c>
      <c r="F385">
        <v>0.08</v>
      </c>
      <c r="G385">
        <v>1038.0999999999999</v>
      </c>
      <c r="H385">
        <v>5.0999999999999996</v>
      </c>
      <c r="I385">
        <v>0.18</v>
      </c>
      <c r="J385">
        <v>0.02</v>
      </c>
      <c r="K385">
        <v>36.4</v>
      </c>
      <c r="L385">
        <v>1.2</v>
      </c>
      <c r="M385">
        <f t="shared" si="40"/>
        <v>2.0658861482063098</v>
      </c>
      <c r="N385">
        <f t="shared" si="41"/>
        <v>5.0992457584188799E-2</v>
      </c>
      <c r="O385">
        <f t="shared" si="42"/>
        <v>1.8888183720475888</v>
      </c>
      <c r="P385">
        <f t="shared" si="43"/>
        <v>0.1117034707090914</v>
      </c>
      <c r="Q385">
        <f t="shared" si="44"/>
        <v>6.22687375400304E-2</v>
      </c>
      <c r="R385">
        <f t="shared" si="45"/>
        <v>7.0274350344887559E-3</v>
      </c>
      <c r="S385">
        <f t="shared" si="46"/>
        <v>3.0931425031123223E-3</v>
      </c>
      <c r="T385">
        <f t="shared" si="47"/>
        <v>9.2419247561961515E-2</v>
      </c>
      <c r="U385">
        <v>3.087671232876712</v>
      </c>
      <c r="V385">
        <v>1.6</v>
      </c>
      <c r="W385" s="10" t="s">
        <v>292</v>
      </c>
    </row>
    <row r="386" spans="1:23">
      <c r="A386" t="s">
        <v>757</v>
      </c>
      <c r="B386" t="s">
        <v>758</v>
      </c>
      <c r="C386">
        <v>-0.49</v>
      </c>
      <c r="D386">
        <v>0.02</v>
      </c>
      <c r="E386">
        <v>1.08</v>
      </c>
      <c r="F386">
        <v>0.08</v>
      </c>
      <c r="G386">
        <v>4885</v>
      </c>
      <c r="H386">
        <v>1600</v>
      </c>
      <c r="I386">
        <v>0.56999999999999995</v>
      </c>
      <c r="J386">
        <v>0.1</v>
      </c>
      <c r="K386">
        <v>48</v>
      </c>
      <c r="L386">
        <v>1</v>
      </c>
      <c r="M386">
        <f t="shared" ref="M386:M449" si="48">(G386/365)^(2/3)*E386^(1/3)</f>
        <v>5.7834775517063202</v>
      </c>
      <c r="N386">
        <f t="shared" ref="N386:N449" si="49">SQRT((2/3*(G386/365)^(-1/3)*E386^(1/3)*(H386/365))^2+(1/3*(G386/365)^(2/3)*E386^(-2/3)*F386)^2)</f>
        <v>1.2709024722554116</v>
      </c>
      <c r="O386">
        <f t="shared" ref="O386:O449" si="50">0.004919*K386*SQRT(1-I386^2)*G386^(1/3)*E386^(2/3)</f>
        <v>3.4650231481702987</v>
      </c>
      <c r="P386">
        <f t="shared" ref="P386:P449" si="51">SQRT(Q386^2+R386^2+S386^2+T386^2)</f>
        <v>0.51302490126321487</v>
      </c>
      <c r="Q386">
        <f t="shared" ref="Q386:Q449" si="52">0.004919*SQRT(1-I386^2)*G386^(1/3)*E386^(2/3)*L386</f>
        <v>7.2187982253547875E-2</v>
      </c>
      <c r="R386">
        <f t="shared" ref="R386:R449" si="53">0.004919*K386*I386/SQRT(1-I386^2)*G386^(1/3)*E386^(2/3)*J386</f>
        <v>0.2925586127176818</v>
      </c>
      <c r="S386">
        <f t="shared" ref="S386:S449" si="54">0.004919*K386*SQRT(1-I386^2)*1/3*G386^(-2/3)*E386^(2/3)*H386</f>
        <v>0.37830344845257469</v>
      </c>
      <c r="T386">
        <f t="shared" ref="T386:T449" si="55">0.004919*K386*SQRT(1-I386^2)*G386^(1/3)*2/3*E386^(-1/3)*F386</f>
        <v>0.17111225423063203</v>
      </c>
      <c r="U386">
        <v>6</v>
      </c>
      <c r="V386">
        <v>3.44</v>
      </c>
      <c r="W386" s="10" t="s">
        <v>320</v>
      </c>
    </row>
    <row r="387" spans="1:23">
      <c r="A387" t="s">
        <v>759</v>
      </c>
      <c r="B387" t="s">
        <v>760</v>
      </c>
      <c r="C387">
        <v>0.3</v>
      </c>
      <c r="D387">
        <v>0.02</v>
      </c>
      <c r="E387">
        <v>1.19</v>
      </c>
      <c r="F387">
        <v>0.08</v>
      </c>
      <c r="G387">
        <v>1606.3</v>
      </c>
      <c r="H387">
        <v>7.2</v>
      </c>
      <c r="I387">
        <v>0.25900000000000001</v>
      </c>
      <c r="J387">
        <v>1.7000000000000001E-2</v>
      </c>
      <c r="K387">
        <v>140.5</v>
      </c>
      <c r="L387">
        <v>2.1</v>
      </c>
      <c r="M387">
        <f t="shared" si="48"/>
        <v>2.8458031149171852</v>
      </c>
      <c r="N387">
        <f t="shared" si="49"/>
        <v>6.4335998846517195E-2</v>
      </c>
      <c r="O387">
        <f t="shared" si="50"/>
        <v>8.7790726548868196</v>
      </c>
      <c r="P387">
        <f t="shared" si="51"/>
        <v>0.41703413428373248</v>
      </c>
      <c r="Q387">
        <f t="shared" si="52"/>
        <v>0.13121745605168911</v>
      </c>
      <c r="R387">
        <f t="shared" si="53"/>
        <v>4.143366883884525E-2</v>
      </c>
      <c r="S387">
        <f t="shared" si="54"/>
        <v>1.3116960948595147E-2</v>
      </c>
      <c r="T387">
        <f t="shared" si="55"/>
        <v>0.39345983887447927</v>
      </c>
      <c r="U387">
        <v>9.9</v>
      </c>
      <c r="V387">
        <v>5.306</v>
      </c>
      <c r="W387" s="10" t="s">
        <v>761</v>
      </c>
    </row>
    <row r="388" spans="1:23">
      <c r="A388" t="s">
        <v>762</v>
      </c>
      <c r="B388" t="s">
        <v>763</v>
      </c>
      <c r="C388">
        <v>-7.0000000000000007E-2</v>
      </c>
      <c r="D388">
        <v>0.02</v>
      </c>
      <c r="E388">
        <v>0.77</v>
      </c>
      <c r="F388">
        <v>7.0000000000000007E-2</v>
      </c>
      <c r="G388">
        <v>24.355599999999999</v>
      </c>
      <c r="H388">
        <v>4.5999999999999999E-3</v>
      </c>
      <c r="I388">
        <v>5.5E-2</v>
      </c>
      <c r="J388">
        <v>3.9E-2</v>
      </c>
      <c r="K388">
        <v>51.9</v>
      </c>
      <c r="L388">
        <v>2.6</v>
      </c>
      <c r="M388">
        <f t="shared" si="48"/>
        <v>0.15078826841905399</v>
      </c>
      <c r="N388">
        <f t="shared" si="49"/>
        <v>4.569380911621259E-3</v>
      </c>
      <c r="O388">
        <f t="shared" si="50"/>
        <v>0.62074477914913173</v>
      </c>
      <c r="P388">
        <f t="shared" si="51"/>
        <v>4.8827686182336349E-2</v>
      </c>
      <c r="Q388">
        <f t="shared" si="52"/>
        <v>3.1097040959301402E-2</v>
      </c>
      <c r="R388">
        <f t="shared" si="53"/>
        <v>1.3355375523708092E-3</v>
      </c>
      <c r="S388">
        <f t="shared" si="54"/>
        <v>3.9079663870403606E-5</v>
      </c>
      <c r="T388">
        <f t="shared" si="55"/>
        <v>3.7620895706007983E-2</v>
      </c>
      <c r="U388">
        <f>4798.799069/365</f>
        <v>13.14739470958904</v>
      </c>
      <c r="V388">
        <v>7.7</v>
      </c>
      <c r="W388" s="10" t="s">
        <v>100</v>
      </c>
    </row>
    <row r="389" spans="1:23">
      <c r="A389" t="s">
        <v>764</v>
      </c>
      <c r="B389" t="s">
        <v>765</v>
      </c>
      <c r="C389">
        <v>-0.2</v>
      </c>
      <c r="D389">
        <v>0.02</v>
      </c>
      <c r="E389">
        <v>1.58</v>
      </c>
      <c r="F389">
        <v>0.04</v>
      </c>
      <c r="G389">
        <v>345.53</v>
      </c>
      <c r="H389">
        <v>1.7</v>
      </c>
      <c r="I389">
        <v>0.129</v>
      </c>
      <c r="J389">
        <v>4.4999999999999998E-2</v>
      </c>
      <c r="K389">
        <v>49.3</v>
      </c>
      <c r="L389">
        <v>2.9</v>
      </c>
      <c r="M389">
        <f t="shared" si="48"/>
        <v>1.1229169208536218</v>
      </c>
      <c r="N389">
        <f t="shared" si="49"/>
        <v>1.0166706652160934E-2</v>
      </c>
      <c r="O389">
        <f t="shared" si="50"/>
        <v>2.2891790796565932</v>
      </c>
      <c r="P389">
        <f t="shared" si="51"/>
        <v>0.14079102746646777</v>
      </c>
      <c r="Q389">
        <f t="shared" si="52"/>
        <v>0.13465759292097609</v>
      </c>
      <c r="R389">
        <f t="shared" si="53"/>
        <v>1.3513563772138686E-2</v>
      </c>
      <c r="S389">
        <f t="shared" si="54"/>
        <v>3.7542369069894646E-3</v>
      </c>
      <c r="T389">
        <f t="shared" si="55"/>
        <v>3.863593383386655E-2</v>
      </c>
      <c r="U389">
        <v>5.05</v>
      </c>
      <c r="V389">
        <v>10.5</v>
      </c>
      <c r="W389" s="10" t="s">
        <v>25</v>
      </c>
    </row>
    <row r="390" spans="1:23" s="8" customFormat="1">
      <c r="A390" s="8" t="s">
        <v>766</v>
      </c>
      <c r="B390" s="8" t="s">
        <v>767</v>
      </c>
      <c r="C390" s="8">
        <v>0.09</v>
      </c>
      <c r="D390" s="8">
        <v>0.04</v>
      </c>
      <c r="E390" s="8">
        <v>1.06</v>
      </c>
      <c r="F390" s="8">
        <v>0.08</v>
      </c>
      <c r="G390" s="8">
        <v>18.201319999999999</v>
      </c>
      <c r="H390" s="8">
        <v>3.8999999999999999E-4</v>
      </c>
      <c r="I390" s="8">
        <v>1.38E-2</v>
      </c>
      <c r="J390" s="8">
        <v>4.4000000000000003E-3</v>
      </c>
      <c r="K390" s="8">
        <v>271.5</v>
      </c>
      <c r="L390" s="8">
        <v>1.5</v>
      </c>
      <c r="M390" s="8">
        <f t="shared" si="48"/>
        <v>0.13813655965571153</v>
      </c>
      <c r="N390" s="8">
        <f t="shared" si="49"/>
        <v>3.4751341364618049E-3</v>
      </c>
      <c r="O390" s="8">
        <f t="shared" si="50"/>
        <v>3.6518267950869774</v>
      </c>
      <c r="P390" s="8">
        <f t="shared" si="51"/>
        <v>0.1848442491695137</v>
      </c>
      <c r="Q390" s="8">
        <f t="shared" si="52"/>
        <v>2.0175838646889377E-2</v>
      </c>
      <c r="R390" s="8">
        <f t="shared" si="53"/>
        <v>2.2178115900160151E-4</v>
      </c>
      <c r="S390" s="8">
        <f t="shared" si="54"/>
        <v>2.6082585403767815E-5</v>
      </c>
      <c r="T390" s="8">
        <f t="shared" si="55"/>
        <v>0.18373971296035105</v>
      </c>
      <c r="V390" s="8">
        <v>16</v>
      </c>
      <c r="W390" s="9" t="s">
        <v>33</v>
      </c>
    </row>
    <row r="391" spans="1:23">
      <c r="A391" t="s">
        <v>768</v>
      </c>
      <c r="B391" t="s">
        <v>769</v>
      </c>
      <c r="C391">
        <v>0.23</v>
      </c>
      <c r="D391">
        <v>0.02</v>
      </c>
      <c r="E391">
        <v>1.1299999999999999</v>
      </c>
      <c r="F391">
        <v>0.08</v>
      </c>
      <c r="G391">
        <v>1378</v>
      </c>
      <c r="H391">
        <v>21</v>
      </c>
      <c r="I391">
        <v>0.22800000000000001</v>
      </c>
      <c r="J391">
        <v>3.7999999999999999E-2</v>
      </c>
      <c r="K391">
        <v>49.7</v>
      </c>
      <c r="L391">
        <v>2</v>
      </c>
      <c r="M391">
        <f t="shared" si="48"/>
        <v>2.5254012043123195</v>
      </c>
      <c r="N391">
        <f t="shared" si="49"/>
        <v>6.4884768539906532E-2</v>
      </c>
      <c r="O391">
        <f t="shared" si="50"/>
        <v>2.8737109294202874</v>
      </c>
      <c r="P391">
        <f t="shared" si="51"/>
        <v>0.18075433763410675</v>
      </c>
      <c r="Q391">
        <f t="shared" si="52"/>
        <v>0.11564229092234557</v>
      </c>
      <c r="R391">
        <f t="shared" si="53"/>
        <v>2.6263092070700673E-2</v>
      </c>
      <c r="S391">
        <f t="shared" si="54"/>
        <v>1.4597951020277219E-2</v>
      </c>
      <c r="T391">
        <f t="shared" si="55"/>
        <v>0.13563237424992508</v>
      </c>
      <c r="U391">
        <v>3.7369863013698632</v>
      </c>
      <c r="V391">
        <v>8.4</v>
      </c>
      <c r="W391" s="10" t="s">
        <v>292</v>
      </c>
    </row>
    <row r="392" spans="1:23">
      <c r="A392" t="s">
        <v>770</v>
      </c>
      <c r="B392" t="s">
        <v>771</v>
      </c>
      <c r="C392">
        <v>0.23</v>
      </c>
      <c r="D392">
        <v>0.02</v>
      </c>
      <c r="E392">
        <v>1.28</v>
      </c>
      <c r="F392">
        <v>0.09</v>
      </c>
      <c r="G392">
        <v>3638</v>
      </c>
      <c r="H392">
        <v>208.5</v>
      </c>
      <c r="I392">
        <v>0.66</v>
      </c>
      <c r="J392">
        <v>0.13500000000000001</v>
      </c>
      <c r="K392">
        <v>104</v>
      </c>
      <c r="L392">
        <v>88</v>
      </c>
      <c r="M392">
        <f t="shared" si="48"/>
        <v>5.028632255002714</v>
      </c>
      <c r="N392">
        <f t="shared" si="49"/>
        <v>0.22540127542351179</v>
      </c>
      <c r="O392">
        <f t="shared" si="50"/>
        <v>6.9683701074901068</v>
      </c>
      <c r="P392">
        <f t="shared" si="51"/>
        <v>6.0084181609866532</v>
      </c>
      <c r="Q392">
        <f t="shared" si="52"/>
        <v>5.8963131678762446</v>
      </c>
      <c r="R392">
        <f t="shared" si="53"/>
        <v>1.1000740194496252</v>
      </c>
      <c r="S392">
        <f t="shared" si="54"/>
        <v>0.13312306829867032</v>
      </c>
      <c r="T392">
        <f t="shared" si="55"/>
        <v>0.32664234878859877</v>
      </c>
      <c r="U392">
        <f>4900/365</f>
        <v>13.424657534246576</v>
      </c>
      <c r="V392">
        <v>9.4</v>
      </c>
      <c r="W392" s="10" t="s">
        <v>115</v>
      </c>
    </row>
    <row r="393" spans="1:23">
      <c r="A393" t="s">
        <v>772</v>
      </c>
      <c r="B393" t="s">
        <v>773</v>
      </c>
      <c r="C393">
        <v>0.28999999999999998</v>
      </c>
      <c r="D393">
        <v>0.05</v>
      </c>
      <c r="E393">
        <v>1.26</v>
      </c>
      <c r="F393">
        <v>0.08</v>
      </c>
      <c r="G393">
        <v>1333</v>
      </c>
      <c r="H393">
        <v>15</v>
      </c>
      <c r="I393">
        <v>0.48</v>
      </c>
      <c r="J393">
        <v>0.06</v>
      </c>
      <c r="K393">
        <v>53.9</v>
      </c>
      <c r="L393">
        <v>3.7</v>
      </c>
      <c r="M393">
        <f t="shared" si="48"/>
        <v>2.5614253598009897</v>
      </c>
      <c r="N393">
        <f t="shared" si="49"/>
        <v>5.7514918712836045E-2</v>
      </c>
      <c r="O393">
        <f t="shared" si="50"/>
        <v>2.9862204401772439</v>
      </c>
      <c r="P393">
        <f t="shared" si="51"/>
        <v>0.26572941754566198</v>
      </c>
      <c r="Q393">
        <f t="shared" si="52"/>
        <v>0.20499101351866053</v>
      </c>
      <c r="R393">
        <f t="shared" si="53"/>
        <v>0.11175045306276586</v>
      </c>
      <c r="S393">
        <f t="shared" si="54"/>
        <v>1.1201126932397764E-2</v>
      </c>
      <c r="T393">
        <f t="shared" si="55"/>
        <v>0.12640086519268759</v>
      </c>
      <c r="U393">
        <v>10.356164383561641</v>
      </c>
      <c r="V393">
        <v>14.7</v>
      </c>
      <c r="W393" s="10" t="s">
        <v>306</v>
      </c>
    </row>
    <row r="394" spans="1:23">
      <c r="A394" t="s">
        <v>774</v>
      </c>
      <c r="B394" t="s">
        <v>775</v>
      </c>
      <c r="C394">
        <v>-0.16</v>
      </c>
      <c r="D394">
        <v>0.03</v>
      </c>
      <c r="E394">
        <v>1.1299999999999999</v>
      </c>
      <c r="F394">
        <v>7.0000000000000007E-2</v>
      </c>
      <c r="G394">
        <v>1035.7</v>
      </c>
      <c r="H394">
        <v>13</v>
      </c>
      <c r="I394">
        <v>0.22</v>
      </c>
      <c r="J394">
        <v>7.0000000000000007E-2</v>
      </c>
      <c r="K394">
        <v>15.5</v>
      </c>
      <c r="L394">
        <v>1</v>
      </c>
      <c r="M394">
        <f t="shared" si="48"/>
        <v>2.0876301273385534</v>
      </c>
      <c r="N394">
        <f t="shared" si="49"/>
        <v>4.6512574395895276E-2</v>
      </c>
      <c r="O394">
        <f t="shared" si="50"/>
        <v>0.81639316203135981</v>
      </c>
      <c r="P394">
        <f t="shared" si="51"/>
        <v>6.400883798392136E-2</v>
      </c>
      <c r="Q394">
        <f t="shared" si="52"/>
        <v>5.2670526582668374E-2</v>
      </c>
      <c r="R394">
        <f t="shared" si="53"/>
        <v>1.3211911197228822E-2</v>
      </c>
      <c r="S394">
        <f t="shared" si="54"/>
        <v>3.4157610332489078E-3</v>
      </c>
      <c r="T394">
        <f t="shared" si="55"/>
        <v>3.3715351824303956E-2</v>
      </c>
      <c r="U394">
        <v>10.75068493150685</v>
      </c>
      <c r="V394">
        <v>8</v>
      </c>
      <c r="W394" s="10" t="s">
        <v>28</v>
      </c>
    </row>
    <row r="395" spans="1:23">
      <c r="A395" t="s">
        <v>776</v>
      </c>
      <c r="B395" t="s">
        <v>777</v>
      </c>
      <c r="C395">
        <v>0.24</v>
      </c>
      <c r="D395">
        <v>0.03</v>
      </c>
      <c r="E395">
        <v>1.21</v>
      </c>
      <c r="F395">
        <v>0.08</v>
      </c>
      <c r="G395">
        <v>466.2</v>
      </c>
      <c r="H395">
        <v>1.7</v>
      </c>
      <c r="I395">
        <v>0.26600000000000001</v>
      </c>
      <c r="J395">
        <v>1.4E-2</v>
      </c>
      <c r="K395">
        <v>29.3</v>
      </c>
      <c r="L395">
        <v>2.1</v>
      </c>
      <c r="M395">
        <f t="shared" si="48"/>
        <v>1.2544347029563339</v>
      </c>
      <c r="N395">
        <f t="shared" si="49"/>
        <v>2.7813627393055002E-2</v>
      </c>
      <c r="O395">
        <f t="shared" si="50"/>
        <v>1.223273766694569</v>
      </c>
      <c r="P395">
        <f t="shared" si="51"/>
        <v>0.1030549760946064</v>
      </c>
      <c r="Q395">
        <f t="shared" si="52"/>
        <v>8.767491160609539E-2</v>
      </c>
      <c r="R395">
        <f t="shared" si="53"/>
        <v>4.9023415886145895E-3</v>
      </c>
      <c r="S395">
        <f t="shared" si="54"/>
        <v>1.4868907503079989E-3</v>
      </c>
      <c r="T395">
        <f t="shared" si="55"/>
        <v>5.3918402939705533E-2</v>
      </c>
      <c r="U395">
        <v>9.2246575342465746</v>
      </c>
      <c r="V395">
        <v>14</v>
      </c>
      <c r="W395" s="10" t="s">
        <v>292</v>
      </c>
    </row>
    <row r="396" spans="1:23">
      <c r="A396" t="s">
        <v>778</v>
      </c>
      <c r="B396" t="s">
        <v>779</v>
      </c>
      <c r="C396">
        <v>0.04</v>
      </c>
      <c r="D396">
        <v>0.02</v>
      </c>
      <c r="E396">
        <v>0.91</v>
      </c>
      <c r="F396">
        <v>7.0000000000000007E-2</v>
      </c>
      <c r="G396">
        <v>11.849</v>
      </c>
      <c r="H396">
        <v>3.0000000000000001E-3</v>
      </c>
      <c r="I396">
        <v>0.4</v>
      </c>
      <c r="J396">
        <v>0.08</v>
      </c>
      <c r="K396">
        <v>4.03</v>
      </c>
      <c r="L396">
        <v>0.33</v>
      </c>
      <c r="M396">
        <f t="shared" si="48"/>
        <v>9.8614252580451547E-2</v>
      </c>
      <c r="N396">
        <f t="shared" si="49"/>
        <v>2.5286253645561735E-3</v>
      </c>
      <c r="O396">
        <f t="shared" si="50"/>
        <v>3.8896423771233923E-2</v>
      </c>
      <c r="P396">
        <f t="shared" si="51"/>
        <v>4.0396883637994789E-3</v>
      </c>
      <c r="Q396">
        <f t="shared" si="52"/>
        <v>3.1850669589347878E-3</v>
      </c>
      <c r="R396">
        <f t="shared" si="53"/>
        <v>1.4817685246184353E-3</v>
      </c>
      <c r="S396">
        <f t="shared" si="54"/>
        <v>3.2826756495260303E-6</v>
      </c>
      <c r="T396">
        <f t="shared" si="55"/>
        <v>1.994688398524817E-3</v>
      </c>
      <c r="U396">
        <f>2770/365</f>
        <v>7.5890410958904111</v>
      </c>
      <c r="V396">
        <v>1.56</v>
      </c>
      <c r="W396" s="10" t="s">
        <v>292</v>
      </c>
    </row>
    <row r="397" spans="1:23">
      <c r="A397" t="s">
        <v>780</v>
      </c>
      <c r="B397" t="s">
        <v>779</v>
      </c>
      <c r="C397">
        <v>0.04</v>
      </c>
      <c r="D397">
        <v>0.02</v>
      </c>
      <c r="E397">
        <v>0.91</v>
      </c>
      <c r="F397">
        <v>7.0000000000000007E-2</v>
      </c>
      <c r="G397">
        <v>33.823</v>
      </c>
      <c r="H397">
        <v>6.5000000000000002E-2</v>
      </c>
      <c r="I397">
        <v>0.16</v>
      </c>
      <c r="J397">
        <v>0.09</v>
      </c>
      <c r="K397">
        <v>2.95</v>
      </c>
      <c r="L397">
        <v>0.28000000000000003</v>
      </c>
      <c r="M397">
        <f t="shared" si="48"/>
        <v>0.19843882106491967</v>
      </c>
      <c r="N397">
        <f t="shared" si="49"/>
        <v>5.0945225112385677E-3</v>
      </c>
      <c r="O397">
        <f t="shared" si="50"/>
        <v>4.3500987209965723E-2</v>
      </c>
      <c r="P397">
        <f t="shared" si="51"/>
        <v>4.7369286457195825E-3</v>
      </c>
      <c r="Q397">
        <f t="shared" si="52"/>
        <v>4.1289072606069156E-3</v>
      </c>
      <c r="R397">
        <f t="shared" si="53"/>
        <v>6.4287173216698095E-4</v>
      </c>
      <c r="S397">
        <f t="shared" si="54"/>
        <v>2.7866285945931976E-5</v>
      </c>
      <c r="T397">
        <f t="shared" si="55"/>
        <v>2.2308198569213193E-3</v>
      </c>
      <c r="U397">
        <f>2770/365</f>
        <v>7.5890410958904111</v>
      </c>
      <c r="V397">
        <v>1.56</v>
      </c>
      <c r="W397" s="10" t="s">
        <v>292</v>
      </c>
    </row>
    <row r="398" spans="1:23">
      <c r="A398" t="s">
        <v>781</v>
      </c>
      <c r="B398" t="s">
        <v>782</v>
      </c>
      <c r="C398">
        <v>-0.2</v>
      </c>
      <c r="D398">
        <v>0.03</v>
      </c>
      <c r="E398">
        <v>1.57</v>
      </c>
      <c r="F398">
        <v>7.0000000000000007E-2</v>
      </c>
      <c r="G398">
        <v>613.79999999999995</v>
      </c>
      <c r="H398">
        <v>1.35</v>
      </c>
      <c r="I398">
        <v>0.04</v>
      </c>
      <c r="J398">
        <v>0.03</v>
      </c>
      <c r="K398">
        <v>34.5</v>
      </c>
      <c r="L398">
        <v>2.1</v>
      </c>
      <c r="M398">
        <f t="shared" si="48"/>
        <v>1.6435738792864278</v>
      </c>
      <c r="N398">
        <f t="shared" si="49"/>
        <v>2.4545381373535846E-2</v>
      </c>
      <c r="O398">
        <f t="shared" si="50"/>
        <v>1.9466607247642753</v>
      </c>
      <c r="P398">
        <f t="shared" si="51"/>
        <v>0.13189401102534368</v>
      </c>
      <c r="Q398">
        <f t="shared" si="52"/>
        <v>0.1184923919421733</v>
      </c>
      <c r="R398">
        <f t="shared" si="53"/>
        <v>2.3397364480339852E-3</v>
      </c>
      <c r="S398">
        <f t="shared" si="54"/>
        <v>1.4271706193286495E-3</v>
      </c>
      <c r="T398">
        <f t="shared" si="55"/>
        <v>5.7862526850742793E-2</v>
      </c>
      <c r="U398">
        <v>5.7534246575342456</v>
      </c>
      <c r="V398">
        <v>6.8</v>
      </c>
      <c r="W398" s="10" t="s">
        <v>25</v>
      </c>
    </row>
    <row r="399" spans="1:23">
      <c r="A399" t="s">
        <v>783</v>
      </c>
      <c r="B399" t="s">
        <v>782</v>
      </c>
      <c r="C399">
        <v>-0.2</v>
      </c>
      <c r="D399">
        <v>0.03</v>
      </c>
      <c r="E399">
        <v>1.57</v>
      </c>
      <c r="F399">
        <v>7.0000000000000007E-2</v>
      </c>
      <c r="G399">
        <v>825</v>
      </c>
      <c r="H399">
        <v>4.0999999999999996</v>
      </c>
      <c r="I399">
        <v>0.18099999999999999</v>
      </c>
      <c r="J399">
        <v>4.1000000000000002E-2</v>
      </c>
      <c r="K399">
        <v>15.42</v>
      </c>
      <c r="L399">
        <v>3.23</v>
      </c>
      <c r="M399">
        <f t="shared" si="48"/>
        <v>2.0017381836731167</v>
      </c>
      <c r="N399">
        <f t="shared" si="49"/>
        <v>3.0480087919694213E-2</v>
      </c>
      <c r="O399">
        <f t="shared" si="50"/>
        <v>0.9451030841897069</v>
      </c>
      <c r="P399">
        <f t="shared" si="51"/>
        <v>0.20008986601705486</v>
      </c>
      <c r="Q399">
        <f t="shared" si="52"/>
        <v>0.19796906367916686</v>
      </c>
      <c r="R399">
        <f t="shared" si="53"/>
        <v>7.251165418031961E-3</v>
      </c>
      <c r="S399">
        <f t="shared" si="54"/>
        <v>1.5656253111829496E-3</v>
      </c>
      <c r="T399">
        <f t="shared" si="55"/>
        <v>2.8092236048101689E-2</v>
      </c>
      <c r="U399">
        <v>5.7534246575342456</v>
      </c>
      <c r="V399">
        <v>6.8</v>
      </c>
      <c r="W399" s="10" t="s">
        <v>25</v>
      </c>
    </row>
    <row r="400" spans="1:23">
      <c r="A400" t="s">
        <v>784</v>
      </c>
      <c r="B400" t="s">
        <v>785</v>
      </c>
      <c r="C400">
        <v>0.37</v>
      </c>
      <c r="D400">
        <v>7.0000000000000007E-2</v>
      </c>
      <c r="E400">
        <v>1.1499999999999999</v>
      </c>
      <c r="F400">
        <v>0</v>
      </c>
      <c r="G400">
        <v>255.87</v>
      </c>
      <c r="H400">
        <v>0.06</v>
      </c>
      <c r="I400">
        <v>0.435</v>
      </c>
      <c r="J400">
        <v>1E-3</v>
      </c>
      <c r="K400">
        <v>564.75</v>
      </c>
      <c r="L400">
        <v>1.34</v>
      </c>
      <c r="M400">
        <f t="shared" si="48"/>
        <v>0.82676791933053706</v>
      </c>
      <c r="N400">
        <f t="shared" si="49"/>
        <v>1.2924812120694684E-4</v>
      </c>
      <c r="O400">
        <f t="shared" si="50"/>
        <v>17.430971248476027</v>
      </c>
      <c r="P400">
        <f t="shared" si="51"/>
        <v>4.2425069018039899E-2</v>
      </c>
      <c r="Q400">
        <f t="shared" si="52"/>
        <v>4.135901101896039E-2</v>
      </c>
      <c r="R400">
        <f t="shared" si="53"/>
        <v>9.3521291271771723E-3</v>
      </c>
      <c r="S400">
        <f t="shared" si="54"/>
        <v>1.3624865164713355E-3</v>
      </c>
      <c r="T400">
        <f t="shared" si="55"/>
        <v>0</v>
      </c>
      <c r="U400">
        <v>4.9315068493150687</v>
      </c>
      <c r="V400">
        <v>9.65</v>
      </c>
      <c r="W400" s="10" t="s">
        <v>786</v>
      </c>
    </row>
    <row r="401" spans="1:23">
      <c r="A401" t="s">
        <v>787</v>
      </c>
      <c r="B401" t="s">
        <v>785</v>
      </c>
      <c r="C401">
        <v>0.37</v>
      </c>
      <c r="D401">
        <v>7.0000000000000007E-2</v>
      </c>
      <c r="E401">
        <v>1.1499999999999999</v>
      </c>
      <c r="F401">
        <v>0</v>
      </c>
      <c r="G401">
        <v>1383.4</v>
      </c>
      <c r="H401">
        <v>18.399999999999999</v>
      </c>
      <c r="I401">
        <v>0.26700000000000002</v>
      </c>
      <c r="J401">
        <v>2.1000000000000001E-2</v>
      </c>
      <c r="K401">
        <v>42.01</v>
      </c>
      <c r="L401">
        <v>1.5</v>
      </c>
      <c r="M401">
        <f t="shared" si="48"/>
        <v>2.5468452146424263</v>
      </c>
      <c r="N401">
        <f t="shared" si="49"/>
        <v>2.2582984892015146E-2</v>
      </c>
      <c r="O401">
        <f t="shared" si="50"/>
        <v>2.4356653407682236</v>
      </c>
      <c r="P401">
        <f t="shared" si="51"/>
        <v>8.8860380580107409E-2</v>
      </c>
      <c r="Q401">
        <f t="shared" si="52"/>
        <v>8.6967341374728308E-2</v>
      </c>
      <c r="R401">
        <f t="shared" si="53"/>
        <v>1.4705086475434694E-2</v>
      </c>
      <c r="S401">
        <f t="shared" si="54"/>
        <v>1.0798574109714071E-2</v>
      </c>
      <c r="T401">
        <f t="shared" si="55"/>
        <v>0</v>
      </c>
      <c r="U401">
        <v>4.9315068493150687</v>
      </c>
      <c r="V401">
        <v>9.65</v>
      </c>
      <c r="W401" s="10" t="s">
        <v>786</v>
      </c>
    </row>
    <row r="402" spans="1:23">
      <c r="A402" t="s">
        <v>788</v>
      </c>
      <c r="B402" t="s">
        <v>789</v>
      </c>
      <c r="C402">
        <v>0.17</v>
      </c>
      <c r="D402">
        <v>0.1</v>
      </c>
      <c r="E402">
        <v>1.1299999999999999</v>
      </c>
      <c r="F402">
        <v>0.1</v>
      </c>
      <c r="G402">
        <v>500</v>
      </c>
      <c r="H402">
        <v>6</v>
      </c>
      <c r="I402">
        <v>0.23</v>
      </c>
      <c r="J402">
        <v>0.1</v>
      </c>
      <c r="K402">
        <v>27</v>
      </c>
      <c r="L402">
        <v>0.16</v>
      </c>
      <c r="M402">
        <f t="shared" si="48"/>
        <v>1.2847271666550821</v>
      </c>
      <c r="N402">
        <f t="shared" si="49"/>
        <v>3.9266503800620127E-2</v>
      </c>
      <c r="O402">
        <f t="shared" si="50"/>
        <v>1.1129631934654398</v>
      </c>
      <c r="P402">
        <f t="shared" si="51"/>
        <v>7.1451137564706446E-2</v>
      </c>
      <c r="Q402">
        <f t="shared" si="52"/>
        <v>6.5953374427581623E-3</v>
      </c>
      <c r="R402">
        <f t="shared" si="53"/>
        <v>2.7027930999583061E-2</v>
      </c>
      <c r="S402">
        <f t="shared" si="54"/>
        <v>4.4518527738617655E-3</v>
      </c>
      <c r="T402">
        <f t="shared" si="55"/>
        <v>6.566154533719408E-2</v>
      </c>
      <c r="U402">
        <v>2.668493150684931</v>
      </c>
      <c r="V402">
        <v>12.4</v>
      </c>
      <c r="W402" s="10" t="s">
        <v>33</v>
      </c>
    </row>
    <row r="403" spans="1:23">
      <c r="A403" t="s">
        <v>790</v>
      </c>
      <c r="B403" t="s">
        <v>791</v>
      </c>
      <c r="C403">
        <v>0.32</v>
      </c>
      <c r="D403">
        <v>0.06</v>
      </c>
      <c r="E403">
        <v>1.1399999999999999</v>
      </c>
      <c r="F403">
        <v>0.08</v>
      </c>
      <c r="G403">
        <v>1120</v>
      </c>
      <c r="H403">
        <v>23</v>
      </c>
      <c r="I403">
        <v>0.71499999999999997</v>
      </c>
      <c r="J403">
        <v>4.5999999999999999E-2</v>
      </c>
      <c r="K403">
        <v>153</v>
      </c>
      <c r="L403">
        <v>22</v>
      </c>
      <c r="M403">
        <f t="shared" si="48"/>
        <v>2.2058961155276782</v>
      </c>
      <c r="N403">
        <f t="shared" si="49"/>
        <v>5.9787763171125045E-2</v>
      </c>
      <c r="O403">
        <f t="shared" si="50"/>
        <v>5.9630070208525963</v>
      </c>
      <c r="P403">
        <f t="shared" si="51"/>
        <v>0.98776285982143397</v>
      </c>
      <c r="Q403">
        <f t="shared" si="52"/>
        <v>0.85742584613566752</v>
      </c>
      <c r="R403">
        <f t="shared" si="53"/>
        <v>0.40125477145075311</v>
      </c>
      <c r="S403">
        <f t="shared" si="54"/>
        <v>4.0818202821312446E-2</v>
      </c>
      <c r="T403">
        <f t="shared" si="55"/>
        <v>0.27897108869485837</v>
      </c>
      <c r="U403">
        <v>7</v>
      </c>
      <c r="V403">
        <v>11</v>
      </c>
      <c r="W403" s="10" t="s">
        <v>33</v>
      </c>
    </row>
    <row r="404" spans="1:23">
      <c r="A404" t="s">
        <v>792</v>
      </c>
      <c r="B404" t="s">
        <v>793</v>
      </c>
      <c r="C404">
        <v>0.18</v>
      </c>
      <c r="D404">
        <v>0.02</v>
      </c>
      <c r="E404">
        <v>1.04</v>
      </c>
      <c r="F404">
        <v>7.0000000000000007E-2</v>
      </c>
      <c r="G404">
        <v>1920.1</v>
      </c>
      <c r="H404">
        <v>25</v>
      </c>
      <c r="I404">
        <v>0.23</v>
      </c>
      <c r="J404">
        <v>0.04</v>
      </c>
      <c r="K404">
        <v>57</v>
      </c>
      <c r="L404">
        <v>3</v>
      </c>
      <c r="M404">
        <f t="shared" si="48"/>
        <v>3.0645386417040492</v>
      </c>
      <c r="N404">
        <f t="shared" si="49"/>
        <v>7.3721978145621717E-2</v>
      </c>
      <c r="O404">
        <f t="shared" si="50"/>
        <v>3.4813399881066101</v>
      </c>
      <c r="P404">
        <f t="shared" si="51"/>
        <v>0.24361312486172154</v>
      </c>
      <c r="Q404">
        <f t="shared" si="52"/>
        <v>0.18322842042666368</v>
      </c>
      <c r="R404">
        <f t="shared" si="53"/>
        <v>3.3817260997340108E-2</v>
      </c>
      <c r="S404">
        <f t="shared" si="54"/>
        <v>1.510919564999485E-2</v>
      </c>
      <c r="T404">
        <f t="shared" si="55"/>
        <v>0.15621397382529661</v>
      </c>
      <c r="U404">
        <v>8.2356164383561641</v>
      </c>
      <c r="V404">
        <v>7.8</v>
      </c>
      <c r="W404" s="10" t="s">
        <v>292</v>
      </c>
    </row>
    <row r="405" spans="1:23">
      <c r="A405" t="s">
        <v>794</v>
      </c>
      <c r="B405" t="s">
        <v>793</v>
      </c>
      <c r="C405">
        <v>0.18</v>
      </c>
      <c r="D405">
        <v>0.02</v>
      </c>
      <c r="E405">
        <v>1.04</v>
      </c>
      <c r="F405">
        <v>7.0000000000000007E-2</v>
      </c>
      <c r="G405">
        <v>34.872999999999998</v>
      </c>
      <c r="H405">
        <v>3.9E-2</v>
      </c>
      <c r="I405">
        <v>0.17</v>
      </c>
      <c r="J405">
        <v>0.09</v>
      </c>
      <c r="K405">
        <v>3.36</v>
      </c>
      <c r="L405">
        <v>0.35</v>
      </c>
      <c r="M405">
        <f t="shared" si="48"/>
        <v>0.21174284466432516</v>
      </c>
      <c r="N405">
        <f t="shared" si="49"/>
        <v>4.7532630526567737E-3</v>
      </c>
      <c r="O405">
        <f t="shared" si="50"/>
        <v>5.4621892074831029E-2</v>
      </c>
      <c r="P405">
        <f t="shared" si="51"/>
        <v>6.2547532615702664E-3</v>
      </c>
      <c r="Q405">
        <f t="shared" si="52"/>
        <v>5.6897804244615659E-3</v>
      </c>
      <c r="R405">
        <f t="shared" si="53"/>
        <v>8.6058588069705996E-4</v>
      </c>
      <c r="S405">
        <f t="shared" si="54"/>
        <v>2.0362016372918984E-5</v>
      </c>
      <c r="T405">
        <f t="shared" si="55"/>
        <v>2.4509823366911363E-3</v>
      </c>
      <c r="U405">
        <f>1547/365</f>
        <v>4.2383561643835614</v>
      </c>
      <c r="V405">
        <v>1.08</v>
      </c>
      <c r="W405" s="10" t="s">
        <v>292</v>
      </c>
    </row>
    <row r="406" spans="1:23">
      <c r="A406" t="s">
        <v>795</v>
      </c>
      <c r="B406" t="s">
        <v>793</v>
      </c>
      <c r="C406">
        <v>0.18</v>
      </c>
      <c r="D406">
        <v>0.02</v>
      </c>
      <c r="E406">
        <v>1.04</v>
      </c>
      <c r="F406">
        <v>7.0000000000000007E-2</v>
      </c>
      <c r="G406">
        <v>2831.6</v>
      </c>
      <c r="H406">
        <v>150</v>
      </c>
      <c r="I406">
        <v>0.28000000000000003</v>
      </c>
      <c r="J406">
        <v>0.09</v>
      </c>
      <c r="K406">
        <v>23.7</v>
      </c>
      <c r="L406">
        <v>4</v>
      </c>
      <c r="M406">
        <f t="shared" si="48"/>
        <v>3.9704263025512718</v>
      </c>
      <c r="N406">
        <f t="shared" si="49"/>
        <v>0.16612188462444907</v>
      </c>
      <c r="O406">
        <f t="shared" si="50"/>
        <v>1.6252840088501925</v>
      </c>
      <c r="P406">
        <f t="shared" si="51"/>
        <v>0.28872667099001231</v>
      </c>
      <c r="Q406">
        <f t="shared" si="52"/>
        <v>0.27430953735868235</v>
      </c>
      <c r="R406">
        <f t="shared" si="53"/>
        <v>4.444135961699746E-2</v>
      </c>
      <c r="S406">
        <f t="shared" si="54"/>
        <v>2.8699039568621867E-2</v>
      </c>
      <c r="T406">
        <f t="shared" si="55"/>
        <v>7.2929410653534296E-2</v>
      </c>
      <c r="U406">
        <v>8.2356164383561641</v>
      </c>
      <c r="V406">
        <v>7.8</v>
      </c>
      <c r="W406" s="10" t="s">
        <v>292</v>
      </c>
    </row>
    <row r="407" spans="1:23">
      <c r="A407" t="s">
        <v>796</v>
      </c>
      <c r="B407" t="s">
        <v>797</v>
      </c>
      <c r="C407">
        <v>-0.2</v>
      </c>
      <c r="D407">
        <v>0.02</v>
      </c>
      <c r="E407">
        <v>0.76</v>
      </c>
      <c r="F407">
        <v>0.06</v>
      </c>
      <c r="G407">
        <v>1733</v>
      </c>
      <c r="H407">
        <v>74</v>
      </c>
      <c r="I407">
        <v>0.37</v>
      </c>
      <c r="J407">
        <v>0.08</v>
      </c>
      <c r="K407">
        <v>5.94</v>
      </c>
      <c r="L407">
        <v>0.71</v>
      </c>
      <c r="M407">
        <f t="shared" si="48"/>
        <v>2.5779530060779119</v>
      </c>
      <c r="N407">
        <f t="shared" si="49"/>
        <v>9.9939880213720869E-2</v>
      </c>
      <c r="O407">
        <f t="shared" si="50"/>
        <v>0.27154120543428178</v>
      </c>
      <c r="P407">
        <f t="shared" si="51"/>
        <v>3.6869569060438263E-2</v>
      </c>
      <c r="Q407">
        <f t="shared" si="52"/>
        <v>3.2456945430696979E-2</v>
      </c>
      <c r="R407">
        <f t="shared" si="53"/>
        <v>9.3125010785016105E-3</v>
      </c>
      <c r="S407">
        <f t="shared" si="54"/>
        <v>3.8649834972373279E-3</v>
      </c>
      <c r="T407">
        <f t="shared" si="55"/>
        <v>1.4291642391277989E-2</v>
      </c>
      <c r="U407">
        <v>5.9726027397260273</v>
      </c>
      <c r="V407">
        <v>1.31</v>
      </c>
      <c r="W407" s="10" t="s">
        <v>100</v>
      </c>
    </row>
    <row r="408" spans="1:23">
      <c r="A408" t="s">
        <v>798</v>
      </c>
      <c r="B408" t="s">
        <v>799</v>
      </c>
      <c r="C408">
        <v>0.21</v>
      </c>
      <c r="D408">
        <v>0.02</v>
      </c>
      <c r="E408">
        <v>1.24</v>
      </c>
      <c r="F408">
        <v>0.08</v>
      </c>
      <c r="G408">
        <v>279.8</v>
      </c>
      <c r="H408">
        <v>0.1</v>
      </c>
      <c r="I408">
        <v>0.27</v>
      </c>
      <c r="J408">
        <v>7.0000000000000007E-2</v>
      </c>
      <c r="K408">
        <v>42</v>
      </c>
      <c r="L408">
        <v>3</v>
      </c>
      <c r="M408">
        <f t="shared" si="48"/>
        <v>0.89986451336561113</v>
      </c>
      <c r="N408">
        <f t="shared" si="49"/>
        <v>1.9353112724251293E-2</v>
      </c>
      <c r="O408">
        <f t="shared" si="50"/>
        <v>1.5017112363333243</v>
      </c>
      <c r="P408">
        <f t="shared" si="51"/>
        <v>0.12889875201425607</v>
      </c>
      <c r="Q408">
        <f t="shared" si="52"/>
        <v>0.10726508830952317</v>
      </c>
      <c r="R408">
        <f t="shared" si="53"/>
        <v>3.0614111063207668E-2</v>
      </c>
      <c r="S408">
        <f t="shared" si="54"/>
        <v>1.7890293499324807E-4</v>
      </c>
      <c r="T408">
        <f t="shared" si="55"/>
        <v>6.4589730594981701E-2</v>
      </c>
      <c r="U408">
        <v>3.3123287671232871</v>
      </c>
      <c r="V408">
        <v>8.67</v>
      </c>
      <c r="W408" s="10" t="s">
        <v>115</v>
      </c>
    </row>
    <row r="409" spans="1:23">
      <c r="A409" t="s">
        <v>800</v>
      </c>
      <c r="B409" t="s">
        <v>801</v>
      </c>
      <c r="C409">
        <v>0.1</v>
      </c>
      <c r="D409">
        <v>0.03</v>
      </c>
      <c r="E409">
        <v>1.3</v>
      </c>
      <c r="F409">
        <v>0.12</v>
      </c>
      <c r="G409">
        <v>610</v>
      </c>
      <c r="H409">
        <v>13</v>
      </c>
      <c r="I409">
        <v>0.22900000000000001</v>
      </c>
      <c r="J409">
        <v>5.8000000000000003E-2</v>
      </c>
      <c r="K409">
        <v>40.700000000000003</v>
      </c>
      <c r="L409">
        <v>1.9</v>
      </c>
      <c r="M409">
        <f t="shared" si="48"/>
        <v>1.5369949166205992</v>
      </c>
      <c r="N409">
        <f t="shared" si="49"/>
        <v>5.2090362914000404E-2</v>
      </c>
      <c r="O409">
        <f t="shared" si="50"/>
        <v>1.9687015148214611</v>
      </c>
      <c r="P409">
        <f t="shared" si="51"/>
        <v>0.15518103658060786</v>
      </c>
      <c r="Q409">
        <f t="shared" si="52"/>
        <v>9.1904984721394981E-2</v>
      </c>
      <c r="R409">
        <f t="shared" si="53"/>
        <v>2.7595425213478676E-2</v>
      </c>
      <c r="S409">
        <f t="shared" si="54"/>
        <v>1.3985311307474858E-2</v>
      </c>
      <c r="T409">
        <f t="shared" si="55"/>
        <v>0.12115086245055144</v>
      </c>
      <c r="U409">
        <v>2.397260273972603</v>
      </c>
      <c r="V409">
        <v>4.8</v>
      </c>
      <c r="W409" s="10" t="s">
        <v>25</v>
      </c>
    </row>
    <row r="410" spans="1:23">
      <c r="A410" t="s">
        <v>802</v>
      </c>
      <c r="B410" t="s">
        <v>803</v>
      </c>
      <c r="C410">
        <v>-0.11</v>
      </c>
      <c r="D410">
        <v>0.02</v>
      </c>
      <c r="E410">
        <v>0.83</v>
      </c>
      <c r="F410">
        <v>0.06</v>
      </c>
      <c r="G410">
        <v>29.15</v>
      </c>
      <c r="H410">
        <v>0.02</v>
      </c>
      <c r="I410">
        <v>0.11</v>
      </c>
      <c r="J410">
        <v>0.06</v>
      </c>
      <c r="K410">
        <v>3.03</v>
      </c>
      <c r="L410">
        <v>0.26</v>
      </c>
      <c r="M410">
        <f t="shared" si="48"/>
        <v>0.1742835886617102</v>
      </c>
      <c r="N410">
        <f t="shared" si="49"/>
        <v>4.2003610929255888E-3</v>
      </c>
      <c r="O410">
        <f t="shared" si="50"/>
        <v>4.0266219662459642E-2</v>
      </c>
      <c r="P410">
        <f t="shared" si="51"/>
        <v>3.9719603343258501E-3</v>
      </c>
      <c r="Q410">
        <f t="shared" si="52"/>
        <v>3.4551871657556134E-3</v>
      </c>
      <c r="R410">
        <f t="shared" si="53"/>
        <v>2.6901209613547285E-4</v>
      </c>
      <c r="S410">
        <f t="shared" si="54"/>
        <v>9.2089696197735091E-6</v>
      </c>
      <c r="T410">
        <f t="shared" si="55"/>
        <v>1.9405407066245609E-3</v>
      </c>
      <c r="U410">
        <f>2647/365</f>
        <v>7.2520547945205482</v>
      </c>
      <c r="V410">
        <v>1.1200000000000001</v>
      </c>
      <c r="W410" s="10" t="s">
        <v>292</v>
      </c>
    </row>
    <row r="411" spans="1:23">
      <c r="A411" t="s">
        <v>804</v>
      </c>
      <c r="B411" t="s">
        <v>803</v>
      </c>
      <c r="C411">
        <v>-0.11</v>
      </c>
      <c r="D411">
        <v>0.02</v>
      </c>
      <c r="E411">
        <v>0.83</v>
      </c>
      <c r="F411">
        <v>0.06</v>
      </c>
      <c r="G411">
        <v>85.13</v>
      </c>
      <c r="H411">
        <v>0.12</v>
      </c>
      <c r="I411">
        <v>0.28000000000000003</v>
      </c>
      <c r="J411">
        <v>0.09</v>
      </c>
      <c r="K411">
        <v>2.88</v>
      </c>
      <c r="L411">
        <v>0.23</v>
      </c>
      <c r="M411">
        <f t="shared" si="48"/>
        <v>0.35608406850537933</v>
      </c>
      <c r="N411">
        <f t="shared" si="49"/>
        <v>8.5868615936133715E-3</v>
      </c>
      <c r="O411">
        <f t="shared" si="50"/>
        <v>5.2838865306173433E-2</v>
      </c>
      <c r="P411">
        <f t="shared" si="51"/>
        <v>5.1360468890371313E-3</v>
      </c>
      <c r="Q411">
        <f t="shared" si="52"/>
        <v>4.2197704932013516E-3</v>
      </c>
      <c r="R411">
        <f t="shared" si="53"/>
        <v>1.4448127232156796E-3</v>
      </c>
      <c r="S411">
        <f t="shared" si="54"/>
        <v>2.4827377096757173E-5</v>
      </c>
      <c r="T411">
        <f t="shared" si="55"/>
        <v>2.5464513400565514E-3</v>
      </c>
      <c r="U411">
        <f>2647/365</f>
        <v>7.2520547945205482</v>
      </c>
      <c r="V411">
        <v>1.1200000000000001</v>
      </c>
      <c r="W411" s="10" t="s">
        <v>292</v>
      </c>
    </row>
    <row r="412" spans="1:23">
      <c r="A412" t="s">
        <v>805</v>
      </c>
      <c r="B412" t="s">
        <v>806</v>
      </c>
      <c r="C412">
        <v>-0.06</v>
      </c>
      <c r="D412">
        <v>0.01</v>
      </c>
      <c r="E412">
        <v>0.97</v>
      </c>
      <c r="F412">
        <v>7.0000000000000007E-2</v>
      </c>
      <c r="G412">
        <v>591.9</v>
      </c>
      <c r="H412">
        <v>2.8</v>
      </c>
      <c r="I412">
        <v>0.97</v>
      </c>
      <c r="J412">
        <v>0.01</v>
      </c>
      <c r="K412">
        <v>185.3</v>
      </c>
      <c r="L412">
        <v>49.7</v>
      </c>
      <c r="M412">
        <f t="shared" si="48"/>
        <v>1.3663466461219151</v>
      </c>
      <c r="N412">
        <f t="shared" si="49"/>
        <v>3.3148705410452672E-2</v>
      </c>
      <c r="O412">
        <f t="shared" si="50"/>
        <v>1.8230975964006739</v>
      </c>
      <c r="P412">
        <f t="shared" si="51"/>
        <v>0.57994520935456206</v>
      </c>
      <c r="Q412">
        <f t="shared" si="52"/>
        <v>0.48897976546742306</v>
      </c>
      <c r="R412">
        <f t="shared" si="53"/>
        <v>0.29922244814021193</v>
      </c>
      <c r="S412">
        <f t="shared" si="54"/>
        <v>2.8747385650289389E-3</v>
      </c>
      <c r="T412">
        <f t="shared" si="55"/>
        <v>8.7709162713434485E-2</v>
      </c>
      <c r="U412">
        <v>8.5452054794520542</v>
      </c>
      <c r="V412">
        <v>5.6</v>
      </c>
      <c r="W412" s="10" t="s">
        <v>292</v>
      </c>
    </row>
    <row r="413" spans="1:23">
      <c r="A413" t="s">
        <v>807</v>
      </c>
      <c r="B413" t="s">
        <v>808</v>
      </c>
      <c r="C413">
        <v>0.14000000000000001</v>
      </c>
      <c r="D413">
        <v>0.02</v>
      </c>
      <c r="E413">
        <v>0.98</v>
      </c>
      <c r="F413">
        <v>7.0000000000000007E-2</v>
      </c>
      <c r="G413">
        <v>161.97</v>
      </c>
      <c r="H413">
        <v>0.875</v>
      </c>
      <c r="I413">
        <v>0.13</v>
      </c>
      <c r="J413">
        <v>0.115</v>
      </c>
      <c r="K413">
        <v>22.1</v>
      </c>
      <c r="L413">
        <v>2</v>
      </c>
      <c r="M413">
        <f t="shared" si="48"/>
        <v>0.57787845596005605</v>
      </c>
      <c r="N413">
        <f t="shared" si="49"/>
        <v>1.3915526252599323E-2</v>
      </c>
      <c r="O413">
        <f t="shared" si="50"/>
        <v>0.57969139737825448</v>
      </c>
      <c r="P413">
        <f t="shared" si="51"/>
        <v>5.9941070680581576E-2</v>
      </c>
      <c r="Q413">
        <f t="shared" si="52"/>
        <v>5.2460759943733441E-2</v>
      </c>
      <c r="R413">
        <f t="shared" si="53"/>
        <v>8.8153660775149075E-3</v>
      </c>
      <c r="S413">
        <f t="shared" si="54"/>
        <v>1.0438763818525505E-3</v>
      </c>
      <c r="T413">
        <f t="shared" si="55"/>
        <v>2.760435225610736E-2</v>
      </c>
      <c r="U413">
        <v>7.4547945205479449</v>
      </c>
      <c r="V413">
        <v>8.43</v>
      </c>
      <c r="W413" s="10" t="s">
        <v>115</v>
      </c>
    </row>
    <row r="414" spans="1:23">
      <c r="A414" t="s">
        <v>809</v>
      </c>
      <c r="B414" t="s">
        <v>808</v>
      </c>
      <c r="C414">
        <v>0.14000000000000001</v>
      </c>
      <c r="D414">
        <v>0.02</v>
      </c>
      <c r="E414">
        <v>0.98</v>
      </c>
      <c r="F414">
        <v>7.0000000000000007E-2</v>
      </c>
      <c r="G414">
        <v>1155.7</v>
      </c>
      <c r="H414">
        <v>54.45</v>
      </c>
      <c r="I414">
        <v>0.27</v>
      </c>
      <c r="J414">
        <v>0.16</v>
      </c>
      <c r="K414">
        <v>15.3</v>
      </c>
      <c r="L414">
        <v>3.1</v>
      </c>
      <c r="M414">
        <f t="shared" si="48"/>
        <v>2.1417898582628756</v>
      </c>
      <c r="N414">
        <f t="shared" si="49"/>
        <v>8.4416204933471101E-2</v>
      </c>
      <c r="O414">
        <f t="shared" si="50"/>
        <v>0.75029254649987021</v>
      </c>
      <c r="P414">
        <f t="shared" si="51"/>
        <v>0.16046102481346736</v>
      </c>
      <c r="Q414">
        <f t="shared" si="52"/>
        <v>0.15202005844115016</v>
      </c>
      <c r="R414">
        <f t="shared" si="53"/>
        <v>3.4961318098149487E-2</v>
      </c>
      <c r="S414">
        <f t="shared" si="54"/>
        <v>1.17831701297678E-2</v>
      </c>
      <c r="T414">
        <f t="shared" si="55"/>
        <v>3.5728216499993824E-2</v>
      </c>
      <c r="U414">
        <v>7.4547945205479449</v>
      </c>
      <c r="V414">
        <v>8.43</v>
      </c>
      <c r="W414" s="10" t="s">
        <v>115</v>
      </c>
    </row>
    <row r="415" spans="1:23">
      <c r="A415" t="s">
        <v>810</v>
      </c>
      <c r="B415" t="s">
        <v>811</v>
      </c>
      <c r="C415">
        <v>-0.4</v>
      </c>
      <c r="D415">
        <v>0.01</v>
      </c>
      <c r="E415">
        <v>0.8</v>
      </c>
      <c r="F415">
        <v>0.06</v>
      </c>
      <c r="G415">
        <v>18.315000000000001</v>
      </c>
      <c r="H415">
        <v>8.0000000000000002E-3</v>
      </c>
      <c r="I415">
        <v>0.27</v>
      </c>
      <c r="J415">
        <v>0.13</v>
      </c>
      <c r="K415">
        <v>0.83</v>
      </c>
      <c r="L415">
        <v>0.09</v>
      </c>
      <c r="M415">
        <f t="shared" si="48"/>
        <v>0.12629108702289107</v>
      </c>
      <c r="N415">
        <f t="shared" si="49"/>
        <v>3.1574913519537185E-3</v>
      </c>
      <c r="O415">
        <f t="shared" si="50"/>
        <v>8.929911835284814E-3</v>
      </c>
      <c r="P415">
        <f t="shared" si="51"/>
        <v>1.118603800541686E-3</v>
      </c>
      <c r="Q415">
        <f t="shared" si="52"/>
        <v>9.6830369298269076E-4</v>
      </c>
      <c r="R415">
        <f t="shared" si="53"/>
        <v>3.3808640429133536E-4</v>
      </c>
      <c r="S415">
        <f t="shared" si="54"/>
        <v>1.3001964634139321E-6</v>
      </c>
      <c r="T415">
        <f t="shared" si="55"/>
        <v>4.4649559176424057E-4</v>
      </c>
      <c r="U415">
        <v>7.1506849315068486</v>
      </c>
      <c r="V415">
        <v>0.82</v>
      </c>
      <c r="W415" s="10" t="s">
        <v>292</v>
      </c>
    </row>
    <row r="416" spans="1:23">
      <c r="A416" t="s">
        <v>812</v>
      </c>
      <c r="B416" t="s">
        <v>811</v>
      </c>
      <c r="C416">
        <v>-0.4</v>
      </c>
      <c r="D416">
        <v>0.01</v>
      </c>
      <c r="E416">
        <v>0.8</v>
      </c>
      <c r="F416">
        <v>0.06</v>
      </c>
      <c r="G416">
        <v>40.113999999999997</v>
      </c>
      <c r="H416">
        <v>5.2999999999999999E-2</v>
      </c>
      <c r="I416">
        <v>0.17</v>
      </c>
      <c r="J416">
        <v>0.13</v>
      </c>
      <c r="K416">
        <v>0.56000000000000005</v>
      </c>
      <c r="L416">
        <v>0.1</v>
      </c>
      <c r="M416">
        <f t="shared" si="48"/>
        <v>0.21299303376905121</v>
      </c>
      <c r="N416">
        <f t="shared" si="49"/>
        <v>5.3281298284108963E-3</v>
      </c>
      <c r="O416">
        <f t="shared" si="50"/>
        <v>8.007964539332434E-3</v>
      </c>
      <c r="P416">
        <f t="shared" si="51"/>
        <v>1.4961368650199837E-3</v>
      </c>
      <c r="Q416">
        <f t="shared" si="52"/>
        <v>1.4299936677379349E-3</v>
      </c>
      <c r="R416">
        <f t="shared" si="53"/>
        <v>1.8224283422844898E-4</v>
      </c>
      <c r="S416">
        <f t="shared" si="54"/>
        <v>3.5267996259379031E-6</v>
      </c>
      <c r="T416">
        <f t="shared" si="55"/>
        <v>4.003982269666216E-4</v>
      </c>
      <c r="U416">
        <v>7.1506849315068486</v>
      </c>
      <c r="V416">
        <v>0.82</v>
      </c>
      <c r="W416" s="10" t="s">
        <v>292</v>
      </c>
    </row>
    <row r="417" spans="1:23">
      <c r="A417" t="s">
        <v>813</v>
      </c>
      <c r="B417" t="s">
        <v>811</v>
      </c>
      <c r="C417">
        <v>-0.4</v>
      </c>
      <c r="D417">
        <v>0.01</v>
      </c>
      <c r="E417">
        <v>0.8</v>
      </c>
      <c r="F417">
        <v>0.06</v>
      </c>
      <c r="G417">
        <v>90.308999999999997</v>
      </c>
      <c r="H417">
        <v>0.184</v>
      </c>
      <c r="I417">
        <v>0.25</v>
      </c>
      <c r="J417">
        <v>0.11</v>
      </c>
      <c r="K417">
        <v>0.85</v>
      </c>
      <c r="L417">
        <v>0.1</v>
      </c>
      <c r="M417">
        <f t="shared" si="48"/>
        <v>0.36586604713513154</v>
      </c>
      <c r="N417">
        <f t="shared" si="49"/>
        <v>9.1601415220606448E-3</v>
      </c>
      <c r="O417">
        <f t="shared" si="50"/>
        <v>1.5652548407674865E-2</v>
      </c>
      <c r="P417">
        <f t="shared" si="51"/>
        <v>2.0529160797188284E-3</v>
      </c>
      <c r="Q417">
        <f t="shared" si="52"/>
        <v>1.8414762832558659E-3</v>
      </c>
      <c r="R417">
        <f t="shared" si="53"/>
        <v>4.5914141995846263E-4</v>
      </c>
      <c r="S417">
        <f t="shared" si="54"/>
        <v>1.0630424088452528E-5</v>
      </c>
      <c r="T417">
        <f t="shared" si="55"/>
        <v>7.8262742038374294E-4</v>
      </c>
      <c r="U417">
        <v>7.1506849315068486</v>
      </c>
      <c r="V417">
        <v>0.82</v>
      </c>
      <c r="W417" s="10" t="s">
        <v>292</v>
      </c>
    </row>
    <row r="418" spans="1:23">
      <c r="A418" t="s">
        <v>814</v>
      </c>
      <c r="B418" t="s">
        <v>811</v>
      </c>
      <c r="C418">
        <v>-0.4</v>
      </c>
      <c r="D418">
        <v>0.01</v>
      </c>
      <c r="E418">
        <v>0.8</v>
      </c>
      <c r="F418">
        <v>0.05</v>
      </c>
      <c r="G418">
        <v>147.02000000000001</v>
      </c>
      <c r="H418">
        <v>1.17</v>
      </c>
      <c r="I418">
        <v>0.28999999999999998</v>
      </c>
      <c r="J418">
        <v>0.155</v>
      </c>
      <c r="K418">
        <v>0.67</v>
      </c>
      <c r="L418">
        <v>0.03</v>
      </c>
      <c r="M418">
        <f t="shared" si="48"/>
        <v>0.50631294548548877</v>
      </c>
      <c r="N418">
        <f t="shared" si="49"/>
        <v>1.088484581905249E-2</v>
      </c>
      <c r="O418">
        <f t="shared" si="50"/>
        <v>1.4345899549627322E-2</v>
      </c>
      <c r="P418">
        <f t="shared" si="51"/>
        <v>1.1256404738501527E-3</v>
      </c>
      <c r="Q418">
        <f t="shared" si="52"/>
        <v>6.4235371117734262E-4</v>
      </c>
      <c r="R418">
        <f t="shared" si="53"/>
        <v>7.0405959685090934E-4</v>
      </c>
      <c r="S418">
        <f t="shared" si="54"/>
        <v>3.8055372223878782E-5</v>
      </c>
      <c r="T418">
        <f t="shared" si="55"/>
        <v>5.9774581456780492E-4</v>
      </c>
      <c r="U418">
        <v>7.1506849315068486</v>
      </c>
      <c r="V418">
        <v>0.82</v>
      </c>
      <c r="W418" s="10" t="s">
        <v>292</v>
      </c>
    </row>
    <row r="419" spans="1:23">
      <c r="A419" t="s">
        <v>815</v>
      </c>
      <c r="B419" t="s">
        <v>816</v>
      </c>
      <c r="C419">
        <v>0.08</v>
      </c>
      <c r="D419">
        <v>0.01</v>
      </c>
      <c r="E419">
        <v>1.1000000000000001</v>
      </c>
      <c r="F419">
        <v>0.08</v>
      </c>
      <c r="G419">
        <v>130.08000000000001</v>
      </c>
      <c r="H419">
        <v>0.51</v>
      </c>
      <c r="I419">
        <v>0.24</v>
      </c>
      <c r="J419">
        <v>0.16</v>
      </c>
      <c r="K419">
        <v>19.7</v>
      </c>
      <c r="L419">
        <v>3.6</v>
      </c>
      <c r="M419">
        <f t="shared" si="48"/>
        <v>0.51889084012312825</v>
      </c>
      <c r="N419">
        <f t="shared" si="49"/>
        <v>1.2652075664267076E-2</v>
      </c>
      <c r="O419">
        <f t="shared" si="50"/>
        <v>0.50791688855353934</v>
      </c>
      <c r="P419">
        <f t="shared" si="51"/>
        <v>9.8235806903549716E-2</v>
      </c>
      <c r="Q419">
        <f t="shared" si="52"/>
        <v>9.2817299431103645E-2</v>
      </c>
      <c r="R419">
        <f t="shared" si="53"/>
        <v>2.0696104117631484E-2</v>
      </c>
      <c r="S419">
        <f t="shared" si="54"/>
        <v>6.6379052163362305E-4</v>
      </c>
      <c r="T419">
        <f t="shared" si="55"/>
        <v>2.4626273384414029E-2</v>
      </c>
      <c r="U419">
        <v>6.0575342465753428</v>
      </c>
      <c r="V419">
        <v>8.1999999999999993</v>
      </c>
      <c r="W419" s="10" t="s">
        <v>292</v>
      </c>
    </row>
    <row r="420" spans="1:23">
      <c r="A420" t="s">
        <v>817</v>
      </c>
      <c r="B420" t="s">
        <v>818</v>
      </c>
      <c r="C420">
        <v>-0.09</v>
      </c>
      <c r="D420">
        <v>0.16</v>
      </c>
      <c r="E420">
        <v>1.6</v>
      </c>
      <c r="F420">
        <v>0.4</v>
      </c>
      <c r="G420">
        <v>875.5</v>
      </c>
      <c r="H420">
        <v>5.8</v>
      </c>
      <c r="I420">
        <v>0.08</v>
      </c>
      <c r="J420">
        <v>0.04</v>
      </c>
      <c r="K420">
        <v>155.4</v>
      </c>
      <c r="L420">
        <v>3.2</v>
      </c>
      <c r="M420">
        <f t="shared" si="48"/>
        <v>2.0957952490758029</v>
      </c>
      <c r="N420">
        <f t="shared" si="49"/>
        <v>0.17489471160481554</v>
      </c>
      <c r="O420">
        <f t="shared" si="50"/>
        <v>9.9716187837861874</v>
      </c>
      <c r="P420">
        <f t="shared" si="51"/>
        <v>1.6750259178401319</v>
      </c>
      <c r="Q420">
        <f t="shared" si="52"/>
        <v>0.20533577933150449</v>
      </c>
      <c r="R420">
        <f t="shared" si="53"/>
        <v>3.211471427950463E-2</v>
      </c>
      <c r="S420">
        <f t="shared" si="54"/>
        <v>2.20199462958157E-2</v>
      </c>
      <c r="T420">
        <f t="shared" si="55"/>
        <v>1.6619364639643643</v>
      </c>
      <c r="U420">
        <v>1.6986301369863011</v>
      </c>
      <c r="V420">
        <v>39.299999999999997</v>
      </c>
      <c r="W420" s="10" t="s">
        <v>819</v>
      </c>
    </row>
    <row r="421" spans="1:23">
      <c r="A421" t="s">
        <v>820</v>
      </c>
      <c r="B421" t="s">
        <v>821</v>
      </c>
      <c r="C421">
        <v>0.08</v>
      </c>
      <c r="D421">
        <v>0.06</v>
      </c>
      <c r="E421">
        <v>0.77</v>
      </c>
      <c r="F421">
        <v>0.09</v>
      </c>
      <c r="G421">
        <v>380.85</v>
      </c>
      <c r="H421">
        <v>0.09</v>
      </c>
      <c r="I421">
        <v>0.75</v>
      </c>
      <c r="J421">
        <v>2E-3</v>
      </c>
      <c r="K421">
        <v>100.34</v>
      </c>
      <c r="L421">
        <v>0.42</v>
      </c>
      <c r="M421">
        <f t="shared" si="48"/>
        <v>0.94291158575683187</v>
      </c>
      <c r="N421">
        <f t="shared" si="49"/>
        <v>3.6737115362624057E-2</v>
      </c>
      <c r="O421">
        <f t="shared" si="50"/>
        <v>1.9880093288653959</v>
      </c>
      <c r="P421">
        <f t="shared" si="51"/>
        <v>0.15528290081472965</v>
      </c>
      <c r="Q421">
        <f t="shared" si="52"/>
        <v>8.3213466027851919E-3</v>
      </c>
      <c r="R421">
        <f t="shared" si="53"/>
        <v>6.8160319846813566E-3</v>
      </c>
      <c r="S421">
        <f t="shared" si="54"/>
        <v>1.5659782031235888E-4</v>
      </c>
      <c r="T421">
        <f t="shared" si="55"/>
        <v>0.1549098178336672</v>
      </c>
      <c r="U421">
        <v>4.6712328767123283</v>
      </c>
      <c r="V421">
        <v>1.7</v>
      </c>
      <c r="W421" s="10" t="s">
        <v>100</v>
      </c>
    </row>
    <row r="422" spans="1:23">
      <c r="A422" t="s">
        <v>822</v>
      </c>
      <c r="B422" t="s">
        <v>823</v>
      </c>
      <c r="C422">
        <v>0.21</v>
      </c>
      <c r="D422">
        <v>0.15</v>
      </c>
      <c r="E422">
        <v>1.66</v>
      </c>
      <c r="F422">
        <v>0.19</v>
      </c>
      <c r="G422">
        <v>352.7</v>
      </c>
      <c r="H422">
        <v>1.7</v>
      </c>
      <c r="I422">
        <v>7.0000000000000007E-2</v>
      </c>
      <c r="J422">
        <v>0.06</v>
      </c>
      <c r="K422">
        <v>34.700000000000003</v>
      </c>
      <c r="L422">
        <v>2.2000000000000002</v>
      </c>
      <c r="M422">
        <f t="shared" si="48"/>
        <v>1.1572959309680499</v>
      </c>
      <c r="N422">
        <f t="shared" si="49"/>
        <v>4.4310185108154231E-2</v>
      </c>
      <c r="O422">
        <f t="shared" si="50"/>
        <v>1.6866056041953315</v>
      </c>
      <c r="P422">
        <f t="shared" si="51"/>
        <v>0.16749713545960118</v>
      </c>
      <c r="Q422">
        <f t="shared" si="52"/>
        <v>0.10693176741296051</v>
      </c>
      <c r="R422">
        <f t="shared" si="53"/>
        <v>7.1186247991361596E-3</v>
      </c>
      <c r="S422">
        <f t="shared" si="54"/>
        <v>2.7097906881505189E-3</v>
      </c>
      <c r="T422">
        <f t="shared" si="55"/>
        <v>0.12869681317153134</v>
      </c>
      <c r="U422">
        <f>(7763.92901-5003.5297)/365</f>
        <v>7.5627378356164376</v>
      </c>
      <c r="V422">
        <v>18.13</v>
      </c>
      <c r="W422" s="10" t="s">
        <v>824</v>
      </c>
    </row>
    <row r="423" spans="1:23" s="8" customFormat="1">
      <c r="A423" s="8" t="s">
        <v>825</v>
      </c>
      <c r="B423" s="8" t="s">
        <v>826</v>
      </c>
      <c r="M423" s="8">
        <f t="shared" si="48"/>
        <v>0</v>
      </c>
      <c r="N423" s="8" t="e">
        <f t="shared" si="49"/>
        <v>#DIV/0!</v>
      </c>
      <c r="O423" s="8">
        <f t="shared" si="50"/>
        <v>0</v>
      </c>
      <c r="P423" s="8" t="e">
        <f t="shared" si="51"/>
        <v>#DIV/0!</v>
      </c>
      <c r="Q423" s="8">
        <f t="shared" si="52"/>
        <v>0</v>
      </c>
      <c r="R423" s="8">
        <f t="shared" si="53"/>
        <v>0</v>
      </c>
      <c r="S423" s="8" t="e">
        <f t="shared" si="54"/>
        <v>#DIV/0!</v>
      </c>
      <c r="T423" s="8" t="e">
        <f t="shared" si="55"/>
        <v>#DIV/0!</v>
      </c>
      <c r="W423" s="9"/>
    </row>
    <row r="424" spans="1:23" s="8" customFormat="1">
      <c r="A424" s="8" t="s">
        <v>827</v>
      </c>
      <c r="B424" s="8" t="s">
        <v>828</v>
      </c>
      <c r="C424" s="8">
        <v>0.03</v>
      </c>
      <c r="D424" s="8">
        <v>0.02</v>
      </c>
      <c r="E424" s="8">
        <v>1.07</v>
      </c>
      <c r="F424" s="8">
        <v>7.0000000000000007E-2</v>
      </c>
      <c r="G424" s="8">
        <v>3.5247485900000002</v>
      </c>
      <c r="H424" s="8">
        <v>3.8000000000000001E-7</v>
      </c>
      <c r="I424" s="8">
        <v>8.2000000000000007E-3</v>
      </c>
      <c r="J424" s="8">
        <v>8.0000000000000002E-3</v>
      </c>
      <c r="K424" s="8">
        <v>84.67</v>
      </c>
      <c r="L424" s="8">
        <v>0.7</v>
      </c>
      <c r="M424" s="8">
        <f t="shared" si="48"/>
        <v>4.6382210929210181E-2</v>
      </c>
      <c r="N424" s="8">
        <f t="shared" si="49"/>
        <v>1.0114500825739398E-3</v>
      </c>
      <c r="O424" s="8">
        <f t="shared" si="50"/>
        <v>0.66306638976482224</v>
      </c>
      <c r="P424" s="8">
        <f t="shared" si="51"/>
        <v>2.9433796452521355E-2</v>
      </c>
      <c r="Q424" s="8">
        <f t="shared" si="52"/>
        <v>5.4818291347038571E-3</v>
      </c>
      <c r="R424" s="8">
        <f t="shared" si="53"/>
        <v>4.3500080113959215E-5</v>
      </c>
      <c r="S424" s="8">
        <f t="shared" si="54"/>
        <v>2.3828198586558143E-8</v>
      </c>
      <c r="T424" s="8">
        <f t="shared" si="55"/>
        <v>2.8918783354229011E-2</v>
      </c>
      <c r="V424" s="8">
        <v>4.9617399999999998</v>
      </c>
      <c r="W424" s="9" t="s">
        <v>292</v>
      </c>
    </row>
    <row r="425" spans="1:23" s="8" customFormat="1">
      <c r="A425" s="8" t="s">
        <v>829</v>
      </c>
      <c r="B425" s="8" t="s">
        <v>830</v>
      </c>
      <c r="C425" s="8">
        <v>0.18</v>
      </c>
      <c r="D425" s="8">
        <v>0.02</v>
      </c>
      <c r="E425" s="8">
        <v>0.98</v>
      </c>
      <c r="F425" s="8">
        <v>7.0000000000000007E-2</v>
      </c>
      <c r="G425" s="8">
        <v>442.19</v>
      </c>
      <c r="H425" s="8">
        <v>0.5</v>
      </c>
      <c r="I425" s="8">
        <v>0.47599999999999998</v>
      </c>
      <c r="J425" s="8">
        <v>1.7000000000000001E-2</v>
      </c>
      <c r="K425" s="8">
        <v>38.94</v>
      </c>
      <c r="L425" s="8">
        <v>0.75</v>
      </c>
      <c r="M425" s="8">
        <f t="shared" si="48"/>
        <v>1.1288062192460651</v>
      </c>
      <c r="N425" s="8">
        <f t="shared" si="49"/>
        <v>2.6889805512926992E-2</v>
      </c>
      <c r="O425" s="8">
        <f t="shared" si="50"/>
        <v>1.2661989471755459</v>
      </c>
      <c r="P425" s="8">
        <f t="shared" si="51"/>
        <v>6.6377623248885173E-2</v>
      </c>
      <c r="Q425" s="8">
        <f t="shared" si="52"/>
        <v>2.4387498982579858E-2</v>
      </c>
      <c r="R425" s="8">
        <f t="shared" si="53"/>
        <v>1.3247690633526394E-2</v>
      </c>
      <c r="S425" s="8">
        <f t="shared" si="54"/>
        <v>4.7724543264793614E-4</v>
      </c>
      <c r="T425" s="8">
        <f t="shared" si="55"/>
        <v>6.0295187960740293E-2</v>
      </c>
      <c r="V425" s="8">
        <v>3.8</v>
      </c>
      <c r="W425" s="9" t="s">
        <v>292</v>
      </c>
    </row>
    <row r="426" spans="1:23">
      <c r="A426" t="s">
        <v>831</v>
      </c>
      <c r="B426" t="s">
        <v>832</v>
      </c>
      <c r="C426">
        <v>0.04</v>
      </c>
      <c r="D426">
        <v>0.03</v>
      </c>
      <c r="E426">
        <v>1.71</v>
      </c>
      <c r="F426">
        <v>0.06</v>
      </c>
      <c r="G426">
        <v>354.29</v>
      </c>
      <c r="H426">
        <v>2.2000000000000002</v>
      </c>
      <c r="I426">
        <v>3.5999999999999997E-2</v>
      </c>
      <c r="J426">
        <v>3.5000000000000003E-2</v>
      </c>
      <c r="K426">
        <v>37.450000000000003</v>
      </c>
      <c r="L426">
        <v>2.1949999999999998</v>
      </c>
      <c r="M426">
        <f t="shared" si="48"/>
        <v>1.172310685044309</v>
      </c>
      <c r="N426">
        <f t="shared" si="49"/>
        <v>1.4544763381233169E-2</v>
      </c>
      <c r="O426">
        <f t="shared" si="50"/>
        <v>1.8627907711137379</v>
      </c>
      <c r="P426">
        <f t="shared" si="51"/>
        <v>0.11764167202277176</v>
      </c>
      <c r="Q426">
        <f t="shared" si="52"/>
        <v>0.10918092770613227</v>
      </c>
      <c r="R426">
        <f t="shared" si="53"/>
        <v>2.3501621817909103E-3</v>
      </c>
      <c r="S426">
        <f t="shared" si="54"/>
        <v>3.8557299542279154E-3</v>
      </c>
      <c r="T426">
        <f t="shared" si="55"/>
        <v>4.3574053125467561E-2</v>
      </c>
      <c r="U426">
        <v>7.2328767123287667</v>
      </c>
      <c r="V426">
        <v>5.9</v>
      </c>
      <c r="W426" s="10" t="s">
        <v>25</v>
      </c>
    </row>
    <row r="427" spans="1:23">
      <c r="A427" t="s">
        <v>833</v>
      </c>
      <c r="B427" t="s">
        <v>834</v>
      </c>
      <c r="C427">
        <v>-0.08</v>
      </c>
      <c r="D427">
        <v>0.02</v>
      </c>
      <c r="E427">
        <v>0.92</v>
      </c>
      <c r="F427">
        <v>7.0000000000000007E-2</v>
      </c>
      <c r="G427">
        <v>7929.4</v>
      </c>
      <c r="H427">
        <v>2250</v>
      </c>
      <c r="I427">
        <v>0.68500000000000005</v>
      </c>
      <c r="J427">
        <v>6.7500000000000004E-2</v>
      </c>
      <c r="K427">
        <v>291.39999999999998</v>
      </c>
      <c r="L427">
        <v>12.1</v>
      </c>
      <c r="M427">
        <f t="shared" si="48"/>
        <v>7.5722960288400936</v>
      </c>
      <c r="N427">
        <f t="shared" si="49"/>
        <v>1.4452638361529566</v>
      </c>
      <c r="O427">
        <f t="shared" si="50"/>
        <v>19.698217413614206</v>
      </c>
      <c r="P427">
        <f t="shared" si="51"/>
        <v>2.8431140055257793</v>
      </c>
      <c r="Q427">
        <f t="shared" si="52"/>
        <v>0.81794245265865451</v>
      </c>
      <c r="R427">
        <f t="shared" si="53"/>
        <v>1.7159744292063248</v>
      </c>
      <c r="S427">
        <f t="shared" si="54"/>
        <v>1.8631501828903403</v>
      </c>
      <c r="T427">
        <f t="shared" si="55"/>
        <v>0.9991849412702859</v>
      </c>
      <c r="U427" s="2"/>
      <c r="V427" s="2"/>
      <c r="W427" s="10" t="s">
        <v>835</v>
      </c>
    </row>
    <row r="428" spans="1:23">
      <c r="A428" t="s">
        <v>836</v>
      </c>
      <c r="B428" t="s">
        <v>837</v>
      </c>
      <c r="C428">
        <v>0.18</v>
      </c>
      <c r="D428">
        <v>0.02</v>
      </c>
      <c r="E428">
        <v>1.1599999999999999</v>
      </c>
      <c r="F428">
        <v>0.08</v>
      </c>
      <c r="G428">
        <v>2.2457150000000001</v>
      </c>
      <c r="H428">
        <v>2.7999999999999998E-4</v>
      </c>
      <c r="I428">
        <v>1.47E-2</v>
      </c>
      <c r="J428">
        <v>1.47E-2</v>
      </c>
      <c r="K428">
        <v>59.5</v>
      </c>
      <c r="L428">
        <v>0.7</v>
      </c>
      <c r="M428">
        <f t="shared" si="48"/>
        <v>3.5279886557432222E-2</v>
      </c>
      <c r="N428">
        <f t="shared" si="49"/>
        <v>8.1103717651193237E-4</v>
      </c>
      <c r="O428">
        <f t="shared" si="50"/>
        <v>0.42309419428116385</v>
      </c>
      <c r="P428">
        <f t="shared" si="51"/>
        <v>2.0079563409618296E-2</v>
      </c>
      <c r="Q428">
        <f t="shared" si="52"/>
        <v>4.9775787562489869E-3</v>
      </c>
      <c r="R428">
        <f t="shared" si="53"/>
        <v>9.14461850483438E-5</v>
      </c>
      <c r="S428">
        <f t="shared" si="54"/>
        <v>1.7584061853904861E-5</v>
      </c>
      <c r="T428">
        <f t="shared" si="55"/>
        <v>1.9452606633616729E-2</v>
      </c>
      <c r="U428">
        <v>1.9808219178082189</v>
      </c>
      <c r="V428">
        <v>6.7</v>
      </c>
      <c r="W428" s="10" t="s">
        <v>292</v>
      </c>
    </row>
    <row r="429" spans="1:23">
      <c r="A429" t="s">
        <v>838</v>
      </c>
      <c r="B429" t="s">
        <v>839</v>
      </c>
      <c r="C429">
        <v>-0.14000000000000001</v>
      </c>
      <c r="D429">
        <v>0.03</v>
      </c>
      <c r="E429">
        <v>1.51</v>
      </c>
      <c r="F429">
        <v>0.08</v>
      </c>
      <c r="G429">
        <v>373.3</v>
      </c>
      <c r="H429">
        <v>3.4</v>
      </c>
      <c r="I429">
        <v>0.111</v>
      </c>
      <c r="J429">
        <v>0.06</v>
      </c>
      <c r="K429">
        <v>58.2</v>
      </c>
      <c r="L429">
        <v>7.8</v>
      </c>
      <c r="M429">
        <f t="shared" si="48"/>
        <v>1.1645792991240584</v>
      </c>
      <c r="N429">
        <f t="shared" si="49"/>
        <v>2.1748217916652081E-2</v>
      </c>
      <c r="O429">
        <f t="shared" si="50"/>
        <v>2.6963629149329664</v>
      </c>
      <c r="P429">
        <f t="shared" si="51"/>
        <v>0.37423847721872416</v>
      </c>
      <c r="Q429">
        <f t="shared" si="52"/>
        <v>0.36136822571266553</v>
      </c>
      <c r="R429">
        <f t="shared" si="53"/>
        <v>1.818179490852145E-2</v>
      </c>
      <c r="S429">
        <f t="shared" si="54"/>
        <v>8.1861183237539863E-3</v>
      </c>
      <c r="T429">
        <f t="shared" si="55"/>
        <v>9.5235776244872991E-2</v>
      </c>
      <c r="U429">
        <v>2.3260273972602739</v>
      </c>
      <c r="V429">
        <v>5.8</v>
      </c>
      <c r="W429" s="10" t="s">
        <v>25</v>
      </c>
    </row>
    <row r="430" spans="1:23">
      <c r="A430" t="s">
        <v>840</v>
      </c>
      <c r="B430" t="s">
        <v>841</v>
      </c>
      <c r="C430">
        <v>0.14000000000000001</v>
      </c>
      <c r="D430">
        <v>0.01</v>
      </c>
      <c r="E430">
        <v>1.1499999999999999</v>
      </c>
      <c r="F430">
        <v>0.08</v>
      </c>
      <c r="G430">
        <v>882.7</v>
      </c>
      <c r="H430">
        <v>7.6</v>
      </c>
      <c r="I430">
        <v>0.42099999999999999</v>
      </c>
      <c r="J430">
        <v>1.4999999999999999E-2</v>
      </c>
      <c r="K430">
        <v>96.6</v>
      </c>
      <c r="L430">
        <v>2</v>
      </c>
      <c r="M430">
        <f t="shared" si="48"/>
        <v>1.8876122547493845</v>
      </c>
      <c r="N430">
        <f t="shared" si="49"/>
        <v>4.5091787732285823E-2</v>
      </c>
      <c r="O430">
        <f t="shared" si="50"/>
        <v>4.5383000464611207</v>
      </c>
      <c r="P430">
        <f t="shared" si="51"/>
        <v>0.23347381547255833</v>
      </c>
      <c r="Q430">
        <f t="shared" si="52"/>
        <v>9.3960663487807891E-2</v>
      </c>
      <c r="R430">
        <f t="shared" si="53"/>
        <v>3.4833243748657844E-2</v>
      </c>
      <c r="S430">
        <f t="shared" si="54"/>
        <v>1.3024840584987167E-2</v>
      </c>
      <c r="T430">
        <f t="shared" si="55"/>
        <v>0.2104718862126897</v>
      </c>
      <c r="U430">
        <v>7</v>
      </c>
      <c r="V430">
        <v>5</v>
      </c>
      <c r="W430" s="10" t="s">
        <v>292</v>
      </c>
    </row>
    <row r="431" spans="1:23">
      <c r="A431" t="s">
        <v>842</v>
      </c>
      <c r="B431" t="s">
        <v>843</v>
      </c>
      <c r="C431">
        <v>0.17</v>
      </c>
      <c r="D431">
        <v>0.02</v>
      </c>
      <c r="E431">
        <v>1.39</v>
      </c>
      <c r="F431">
        <v>0.11</v>
      </c>
      <c r="G431">
        <v>1877</v>
      </c>
      <c r="H431">
        <v>15</v>
      </c>
      <c r="I431">
        <v>0.154</v>
      </c>
      <c r="J431">
        <v>1.4E-2</v>
      </c>
      <c r="K431">
        <v>281.39999999999998</v>
      </c>
      <c r="L431">
        <v>3.7</v>
      </c>
      <c r="M431">
        <f t="shared" si="48"/>
        <v>3.324955767627674</v>
      </c>
      <c r="N431">
        <f t="shared" si="49"/>
        <v>8.9479623025967472E-2</v>
      </c>
      <c r="O431">
        <f t="shared" si="50"/>
        <v>21.012946718357174</v>
      </c>
      <c r="P431">
        <f t="shared" si="51"/>
        <v>1.1448184039235709</v>
      </c>
      <c r="Q431">
        <f t="shared" si="52"/>
        <v>0.27628963346809371</v>
      </c>
      <c r="R431">
        <f t="shared" si="53"/>
        <v>4.6404440843830351E-2</v>
      </c>
      <c r="S431">
        <f t="shared" si="54"/>
        <v>5.5974818109635525E-2</v>
      </c>
      <c r="T431">
        <f t="shared" si="55"/>
        <v>1.1085967093617695</v>
      </c>
      <c r="U431">
        <v>7.7</v>
      </c>
      <c r="V431">
        <v>8.5399999999999991</v>
      </c>
      <c r="W431" s="10" t="s">
        <v>761</v>
      </c>
    </row>
    <row r="432" spans="1:23">
      <c r="A432" t="s">
        <v>844</v>
      </c>
      <c r="B432" t="s">
        <v>845</v>
      </c>
      <c r="C432">
        <v>-0.08</v>
      </c>
      <c r="D432">
        <v>0.02</v>
      </c>
      <c r="E432">
        <v>0.76</v>
      </c>
      <c r="F432">
        <v>7.0000000000000007E-2</v>
      </c>
      <c r="G432">
        <v>7.2830000000000004</v>
      </c>
      <c r="H432">
        <v>6.0000000000000001E-3</v>
      </c>
      <c r="I432">
        <v>0.34</v>
      </c>
      <c r="J432">
        <v>0.27</v>
      </c>
      <c r="K432">
        <v>1.26</v>
      </c>
      <c r="L432">
        <v>0.36</v>
      </c>
      <c r="M432">
        <f t="shared" si="48"/>
        <v>6.71350774733247E-2</v>
      </c>
      <c r="N432">
        <f t="shared" si="49"/>
        <v>2.0614944366972965E-3</v>
      </c>
      <c r="O432">
        <f t="shared" si="50"/>
        <v>9.4091609927855167E-3</v>
      </c>
      <c r="P432">
        <f t="shared" si="51"/>
        <v>2.9180141525278068E-3</v>
      </c>
      <c r="Q432">
        <f t="shared" si="52"/>
        <v>2.6883317122244335E-3</v>
      </c>
      <c r="R432">
        <f t="shared" si="53"/>
        <v>9.7666325094720769E-4</v>
      </c>
      <c r="S432">
        <f t="shared" si="54"/>
        <v>2.5838695572663787E-6</v>
      </c>
      <c r="T432">
        <f t="shared" si="55"/>
        <v>5.7775549955700546E-4</v>
      </c>
      <c r="U432">
        <f>2927/365</f>
        <v>8.0191780821917806</v>
      </c>
      <c r="V432">
        <v>1.33</v>
      </c>
      <c r="W432" s="10" t="s">
        <v>100</v>
      </c>
    </row>
    <row r="433" spans="1:23">
      <c r="A433" t="s">
        <v>846</v>
      </c>
      <c r="B433" t="s">
        <v>845</v>
      </c>
      <c r="C433">
        <v>-0.08</v>
      </c>
      <c r="D433">
        <v>0.02</v>
      </c>
      <c r="E433">
        <v>0.76</v>
      </c>
      <c r="F433">
        <v>7.0000000000000007E-2</v>
      </c>
      <c r="G433">
        <v>10.866</v>
      </c>
      <c r="H433">
        <v>1.4E-2</v>
      </c>
      <c r="I433">
        <v>0.38</v>
      </c>
      <c r="J433">
        <v>0.23</v>
      </c>
      <c r="K433">
        <v>1.26</v>
      </c>
      <c r="L433">
        <v>0.32</v>
      </c>
      <c r="M433">
        <f t="shared" si="48"/>
        <v>8.7657501590208936E-2</v>
      </c>
      <c r="N433">
        <f t="shared" si="49"/>
        <v>2.6922921244556448E-3</v>
      </c>
      <c r="O433">
        <f t="shared" si="50"/>
        <v>1.0575032661282414E-2</v>
      </c>
      <c r="P433">
        <f t="shared" si="51"/>
        <v>2.9667665949332299E-3</v>
      </c>
      <c r="Q433">
        <f t="shared" si="52"/>
        <v>2.6857225806431527E-3</v>
      </c>
      <c r="R433">
        <f t="shared" si="53"/>
        <v>1.0802452718514292E-3</v>
      </c>
      <c r="S433">
        <f t="shared" si="54"/>
        <v>4.541703701391307E-6</v>
      </c>
      <c r="T433">
        <f t="shared" si="55"/>
        <v>6.4934411078049919E-4</v>
      </c>
      <c r="U433">
        <f>2927/365</f>
        <v>8.0191780821917806</v>
      </c>
      <c r="V433">
        <v>1.33</v>
      </c>
      <c r="W433" s="10" t="s">
        <v>100</v>
      </c>
    </row>
    <row r="434" spans="1:23">
      <c r="A434" t="s">
        <v>847</v>
      </c>
      <c r="B434" t="s">
        <v>845</v>
      </c>
      <c r="C434">
        <v>-0.08</v>
      </c>
      <c r="D434">
        <v>0.02</v>
      </c>
      <c r="E434">
        <v>0.77</v>
      </c>
      <c r="F434">
        <v>0.05</v>
      </c>
      <c r="G434">
        <v>25.1968</v>
      </c>
      <c r="H434">
        <v>5.0200000000000002E-2</v>
      </c>
      <c r="I434">
        <v>0.17299999999999999</v>
      </c>
      <c r="J434">
        <v>0.17299999999999999</v>
      </c>
      <c r="K434">
        <v>0.28000000000000003</v>
      </c>
      <c r="L434">
        <v>0.16</v>
      </c>
      <c r="M434">
        <f t="shared" si="48"/>
        <v>0.15424055926058919</v>
      </c>
      <c r="N434">
        <f t="shared" si="49"/>
        <v>3.344819908447439E-3</v>
      </c>
      <c r="O434">
        <f t="shared" si="50"/>
        <v>3.3410186077567064E-3</v>
      </c>
      <c r="P434">
        <f t="shared" si="51"/>
        <v>1.9173981804971162E-3</v>
      </c>
      <c r="Q434">
        <f t="shared" si="52"/>
        <v>1.9091534901466893E-3</v>
      </c>
      <c r="R434">
        <f t="shared" si="53"/>
        <v>1.0307837870789915E-4</v>
      </c>
      <c r="S434">
        <f t="shared" si="54"/>
        <v>2.2187888158997265E-6</v>
      </c>
      <c r="T434">
        <f t="shared" si="55"/>
        <v>1.4463284016262798E-4</v>
      </c>
      <c r="U434" s="2"/>
      <c r="V434" s="2"/>
      <c r="W434" s="10" t="s">
        <v>100</v>
      </c>
    </row>
    <row r="435" spans="1:23">
      <c r="A435" t="s">
        <v>848</v>
      </c>
      <c r="B435" t="s">
        <v>849</v>
      </c>
      <c r="C435">
        <v>-0.09</v>
      </c>
      <c r="D435">
        <v>0.01</v>
      </c>
      <c r="E435">
        <v>1.0900000000000001</v>
      </c>
      <c r="F435">
        <v>0.08</v>
      </c>
      <c r="G435">
        <v>191.99</v>
      </c>
      <c r="H435">
        <v>0.73</v>
      </c>
      <c r="I435">
        <v>0.15</v>
      </c>
      <c r="J435">
        <v>0.1</v>
      </c>
      <c r="K435">
        <v>3.62</v>
      </c>
      <c r="L435">
        <v>0.31</v>
      </c>
      <c r="M435">
        <f t="shared" si="48"/>
        <v>0.67060377741152277</v>
      </c>
      <c r="N435">
        <f t="shared" si="49"/>
        <v>1.6494037801051464E-2</v>
      </c>
      <c r="O435">
        <f t="shared" si="50"/>
        <v>0.10756912706428419</v>
      </c>
      <c r="P435">
        <f t="shared" si="51"/>
        <v>1.0737861667418991E-2</v>
      </c>
      <c r="Q435">
        <f t="shared" si="52"/>
        <v>9.2117208259469893E-3</v>
      </c>
      <c r="R435">
        <f t="shared" si="53"/>
        <v>1.6506771416514195E-3</v>
      </c>
      <c r="S435">
        <f t="shared" si="54"/>
        <v>1.3633602923229934E-4</v>
      </c>
      <c r="T435">
        <f t="shared" si="55"/>
        <v>5.2633212019221609E-3</v>
      </c>
      <c r="U435">
        <f>2615/365</f>
        <v>7.1643835616438354</v>
      </c>
      <c r="V435">
        <v>1.79</v>
      </c>
      <c r="W435" s="10" t="s">
        <v>292</v>
      </c>
    </row>
    <row r="436" spans="1:23">
      <c r="A436" t="s">
        <v>850</v>
      </c>
      <c r="B436" t="s">
        <v>849</v>
      </c>
      <c r="C436">
        <v>-0.09</v>
      </c>
      <c r="D436">
        <v>0.01</v>
      </c>
      <c r="E436">
        <v>1.0900000000000001</v>
      </c>
      <c r="F436">
        <v>0.08</v>
      </c>
      <c r="G436">
        <v>2277</v>
      </c>
      <c r="H436">
        <v>67</v>
      </c>
      <c r="I436">
        <v>0.19</v>
      </c>
      <c r="J436">
        <v>0.11</v>
      </c>
      <c r="K436">
        <v>3.89</v>
      </c>
      <c r="L436">
        <v>0.44</v>
      </c>
      <c r="M436">
        <f t="shared" si="48"/>
        <v>3.4875647283229485</v>
      </c>
      <c r="N436">
        <f t="shared" si="49"/>
        <v>0.10936356159102012</v>
      </c>
      <c r="O436">
        <f t="shared" si="50"/>
        <v>0.26176671495826154</v>
      </c>
      <c r="P436">
        <f t="shared" si="51"/>
        <v>3.2856101605690878E-2</v>
      </c>
      <c r="Q436">
        <f t="shared" si="52"/>
        <v>2.9608574442579715E-2</v>
      </c>
      <c r="R436">
        <f t="shared" si="53"/>
        <v>5.6758214987318876E-3</v>
      </c>
      <c r="S436">
        <f t="shared" si="54"/>
        <v>2.5674674135856444E-3</v>
      </c>
      <c r="T436">
        <f t="shared" si="55"/>
        <v>1.2808157306826251E-2</v>
      </c>
      <c r="U436">
        <f>2615/365</f>
        <v>7.1643835616438354</v>
      </c>
      <c r="V436">
        <v>1.79</v>
      </c>
      <c r="W436" s="10" t="s">
        <v>292</v>
      </c>
    </row>
    <row r="437" spans="1:23">
      <c r="A437" t="s">
        <v>851</v>
      </c>
      <c r="B437" t="s">
        <v>852</v>
      </c>
      <c r="C437">
        <v>0.25</v>
      </c>
      <c r="D437">
        <v>0.05</v>
      </c>
      <c r="E437">
        <v>0.87</v>
      </c>
      <c r="F437">
        <v>0.11</v>
      </c>
      <c r="G437">
        <v>3.93404</v>
      </c>
      <c r="H437">
        <v>6.6E-4</v>
      </c>
      <c r="I437">
        <v>0.16</v>
      </c>
      <c r="J437">
        <v>0.09</v>
      </c>
      <c r="K437">
        <v>2.98</v>
      </c>
      <c r="L437">
        <v>0.34</v>
      </c>
      <c r="M437">
        <f t="shared" si="48"/>
        <v>4.6580450965615139E-2</v>
      </c>
      <c r="N437">
        <f t="shared" si="49"/>
        <v>1.9631676813793232E-3</v>
      </c>
      <c r="O437">
        <f t="shared" si="50"/>
        <v>2.0817128186009698E-2</v>
      </c>
      <c r="P437">
        <f t="shared" si="51"/>
        <v>2.9689660873909369E-3</v>
      </c>
      <c r="Q437">
        <f t="shared" si="52"/>
        <v>2.3751085849809724E-3</v>
      </c>
      <c r="R437">
        <f t="shared" si="53"/>
        <v>3.076422884631974E-4</v>
      </c>
      <c r="S437">
        <f t="shared" si="54"/>
        <v>1.1641386973498319E-6</v>
      </c>
      <c r="T437">
        <f t="shared" si="55"/>
        <v>1.7547004601234227E-3</v>
      </c>
      <c r="U437">
        <v>5.0821917808219181</v>
      </c>
      <c r="V437">
        <v>1.75</v>
      </c>
      <c r="W437" s="10" t="s">
        <v>100</v>
      </c>
    </row>
    <row r="438" spans="1:23">
      <c r="A438" t="s">
        <v>853</v>
      </c>
      <c r="B438" t="s">
        <v>852</v>
      </c>
      <c r="C438">
        <v>0.25</v>
      </c>
      <c r="D438">
        <v>0.05</v>
      </c>
      <c r="E438">
        <v>0.87</v>
      </c>
      <c r="F438">
        <v>0.11</v>
      </c>
      <c r="G438">
        <v>567.94000000000005</v>
      </c>
      <c r="H438">
        <v>2.7</v>
      </c>
      <c r="I438">
        <v>0.49</v>
      </c>
      <c r="J438">
        <v>0.04</v>
      </c>
      <c r="K438">
        <v>10.1</v>
      </c>
      <c r="L438">
        <v>0.65</v>
      </c>
      <c r="M438">
        <f t="shared" si="48"/>
        <v>1.2818763821377555</v>
      </c>
      <c r="N438">
        <f t="shared" si="49"/>
        <v>5.4177984074894922E-2</v>
      </c>
      <c r="O438">
        <f t="shared" si="50"/>
        <v>0.32685620906686452</v>
      </c>
      <c r="P438">
        <f t="shared" si="51"/>
        <v>3.5677576747560398E-2</v>
      </c>
      <c r="Q438">
        <f t="shared" si="52"/>
        <v>2.103530058351109E-2</v>
      </c>
      <c r="R438">
        <f t="shared" si="53"/>
        <v>8.4305588863147068E-3</v>
      </c>
      <c r="S438">
        <f t="shared" si="54"/>
        <v>5.179606792269925E-4</v>
      </c>
      <c r="T438">
        <f t="shared" si="55"/>
        <v>2.7551098082264441E-2</v>
      </c>
      <c r="U438">
        <v>5.0821917808219181</v>
      </c>
      <c r="V438">
        <v>1.75</v>
      </c>
      <c r="W438" s="10" t="s">
        <v>100</v>
      </c>
    </row>
    <row r="439" spans="1:23">
      <c r="A439" t="s">
        <v>854</v>
      </c>
      <c r="B439" t="s">
        <v>855</v>
      </c>
      <c r="C439">
        <v>0.24</v>
      </c>
      <c r="D439">
        <v>0.03</v>
      </c>
      <c r="E439">
        <v>1.24</v>
      </c>
      <c r="F439">
        <v>0.09</v>
      </c>
      <c r="G439">
        <v>1311</v>
      </c>
      <c r="H439">
        <v>49</v>
      </c>
      <c r="I439">
        <v>7.0000000000000007E-2</v>
      </c>
      <c r="J439">
        <v>7.3999999999999996E-2</v>
      </c>
      <c r="K439">
        <v>19.600000000000001</v>
      </c>
      <c r="L439">
        <v>1.5</v>
      </c>
      <c r="M439">
        <f t="shared" si="48"/>
        <v>2.5196900048122997</v>
      </c>
      <c r="N439">
        <f t="shared" si="49"/>
        <v>8.7509922335974266E-2</v>
      </c>
      <c r="O439">
        <f t="shared" si="50"/>
        <v>1.2149216679440349</v>
      </c>
      <c r="P439">
        <f t="shared" si="51"/>
        <v>0.11122050045993441</v>
      </c>
      <c r="Q439">
        <f t="shared" si="52"/>
        <v>9.2978699077349611E-2</v>
      </c>
      <c r="R439">
        <f t="shared" si="53"/>
        <v>6.3242832277661566E-3</v>
      </c>
      <c r="S439">
        <f t="shared" si="54"/>
        <v>1.5136323856917808E-2</v>
      </c>
      <c r="T439">
        <f t="shared" si="55"/>
        <v>5.8786532319872666E-2</v>
      </c>
      <c r="U439" s="2"/>
      <c r="V439" s="2"/>
      <c r="W439" s="10" t="s">
        <v>292</v>
      </c>
    </row>
    <row r="440" spans="1:23">
      <c r="A440" t="s">
        <v>856</v>
      </c>
      <c r="B440" t="s">
        <v>857</v>
      </c>
      <c r="C440">
        <v>0.25</v>
      </c>
      <c r="D440">
        <v>0.04</v>
      </c>
      <c r="E440">
        <v>1.1399999999999999</v>
      </c>
      <c r="F440">
        <v>0.08</v>
      </c>
      <c r="G440">
        <v>1353</v>
      </c>
      <c r="H440">
        <v>25</v>
      </c>
      <c r="I440">
        <v>0.31900000000000001</v>
      </c>
      <c r="J440">
        <v>2.5000000000000001E-2</v>
      </c>
      <c r="K440">
        <v>39</v>
      </c>
      <c r="L440">
        <v>1</v>
      </c>
      <c r="M440">
        <f t="shared" si="48"/>
        <v>2.5021013959788614</v>
      </c>
      <c r="N440">
        <f t="shared" si="49"/>
        <v>6.6148176612651072E-2</v>
      </c>
      <c r="O440">
        <f t="shared" si="50"/>
        <v>2.19452171745084</v>
      </c>
      <c r="P440">
        <f t="shared" si="51"/>
        <v>0.11945401702777568</v>
      </c>
      <c r="Q440">
        <f t="shared" si="52"/>
        <v>5.626978762694463E-2</v>
      </c>
      <c r="R440">
        <f t="shared" si="53"/>
        <v>1.9484024515380043E-2</v>
      </c>
      <c r="S440">
        <f t="shared" si="54"/>
        <v>1.3516393923693276E-2</v>
      </c>
      <c r="T440">
        <f t="shared" si="55"/>
        <v>0.10266768268775861</v>
      </c>
      <c r="U440">
        <v>3.849315068493151</v>
      </c>
      <c r="V440">
        <v>5.3</v>
      </c>
      <c r="W440" s="10" t="s">
        <v>33</v>
      </c>
    </row>
    <row r="441" spans="1:23">
      <c r="A441" t="s">
        <v>858</v>
      </c>
      <c r="B441" t="s">
        <v>859</v>
      </c>
      <c r="C441">
        <v>-0.17</v>
      </c>
      <c r="D441">
        <v>0.09</v>
      </c>
      <c r="E441">
        <v>2.54</v>
      </c>
      <c r="F441">
        <v>0.49</v>
      </c>
      <c r="G441">
        <v>148.6</v>
      </c>
      <c r="H441">
        <v>0.7</v>
      </c>
      <c r="I441">
        <v>0.38</v>
      </c>
      <c r="J441">
        <v>0.11</v>
      </c>
      <c r="K441" s="2"/>
      <c r="L441" s="2"/>
      <c r="M441">
        <f t="shared" si="48"/>
        <v>0.74948314212360445</v>
      </c>
      <c r="N441">
        <f t="shared" si="49"/>
        <v>4.8252549336817857E-2</v>
      </c>
      <c r="O441">
        <f t="shared" si="50"/>
        <v>0</v>
      </c>
      <c r="P441">
        <f t="shared" si="51"/>
        <v>0</v>
      </c>
      <c r="Q441">
        <f t="shared" si="52"/>
        <v>0</v>
      </c>
      <c r="R441">
        <f t="shared" si="53"/>
        <v>0</v>
      </c>
      <c r="S441">
        <f t="shared" si="54"/>
        <v>0</v>
      </c>
      <c r="T441">
        <f t="shared" si="55"/>
        <v>0</v>
      </c>
      <c r="U441">
        <v>7.5506849315068489</v>
      </c>
      <c r="V441">
        <v>23</v>
      </c>
      <c r="W441" s="10" t="s">
        <v>860</v>
      </c>
    </row>
    <row r="442" spans="1:23">
      <c r="A442" t="s">
        <v>861</v>
      </c>
      <c r="B442" t="s">
        <v>862</v>
      </c>
      <c r="C442">
        <v>0.24</v>
      </c>
      <c r="D442">
        <v>0.04</v>
      </c>
      <c r="E442">
        <v>0.94</v>
      </c>
      <c r="F442">
        <v>7.0000000000000007E-2</v>
      </c>
      <c r="G442">
        <v>118.45</v>
      </c>
      <c r="H442">
        <v>0.55000000000000004</v>
      </c>
      <c r="I442">
        <v>0.37</v>
      </c>
      <c r="J442">
        <v>0.06</v>
      </c>
      <c r="K442">
        <v>30.9</v>
      </c>
      <c r="L442">
        <v>1.9</v>
      </c>
      <c r="M442">
        <f t="shared" si="48"/>
        <v>0.46259835590415843</v>
      </c>
      <c r="N442">
        <f t="shared" si="49"/>
        <v>1.1571882424878282E-2</v>
      </c>
      <c r="O442">
        <f t="shared" si="50"/>
        <v>0.66547148508479559</v>
      </c>
      <c r="P442">
        <f t="shared" si="51"/>
        <v>5.531625123004049E-2</v>
      </c>
      <c r="Q442">
        <f t="shared" si="52"/>
        <v>4.0918958629809432E-2</v>
      </c>
      <c r="R442">
        <f t="shared" si="53"/>
        <v>1.7116750050842847E-2</v>
      </c>
      <c r="S442">
        <f t="shared" si="54"/>
        <v>1.0299966703155696E-3</v>
      </c>
      <c r="T442">
        <f t="shared" si="55"/>
        <v>3.3037591458110423E-2</v>
      </c>
      <c r="U442">
        <v>2.2657534246575342</v>
      </c>
      <c r="V442">
        <v>7.8</v>
      </c>
      <c r="W442" s="10" t="s">
        <v>292</v>
      </c>
    </row>
    <row r="443" spans="1:23">
      <c r="A443" t="s">
        <v>863</v>
      </c>
      <c r="B443" t="s">
        <v>864</v>
      </c>
      <c r="C443">
        <v>0</v>
      </c>
      <c r="D443">
        <v>0.02</v>
      </c>
      <c r="E443">
        <v>0.89</v>
      </c>
      <c r="F443">
        <v>0.06</v>
      </c>
      <c r="G443">
        <v>22.655999999999999</v>
      </c>
      <c r="H443">
        <v>2.4E-2</v>
      </c>
      <c r="I443">
        <v>0.26</v>
      </c>
      <c r="J443">
        <v>0.17</v>
      </c>
      <c r="K443">
        <v>2.73</v>
      </c>
      <c r="L443">
        <v>0.33</v>
      </c>
      <c r="M443">
        <f t="shared" si="48"/>
        <v>0.15079614870899352</v>
      </c>
      <c r="N443">
        <f t="shared" si="49"/>
        <v>3.3903504629715243E-3</v>
      </c>
      <c r="O443">
        <f t="shared" si="50"/>
        <v>3.3949106745206577E-2</v>
      </c>
      <c r="P443">
        <f t="shared" si="51"/>
        <v>4.6646399606460149E-3</v>
      </c>
      <c r="Q443">
        <f t="shared" si="52"/>
        <v>4.103738177992004E-3</v>
      </c>
      <c r="R443">
        <f t="shared" si="53"/>
        <v>1.6093420400451852E-3</v>
      </c>
      <c r="S443">
        <f t="shared" si="54"/>
        <v>1.1987678935454302E-5</v>
      </c>
      <c r="T443">
        <f t="shared" si="55"/>
        <v>1.5258025503463628E-3</v>
      </c>
      <c r="U443">
        <f>2813/365</f>
        <v>7.7068493150684931</v>
      </c>
      <c r="V443">
        <v>2.02</v>
      </c>
      <c r="W443" s="10" t="s">
        <v>292</v>
      </c>
    </row>
    <row r="444" spans="1:23">
      <c r="A444" t="s">
        <v>865</v>
      </c>
      <c r="B444" t="s">
        <v>864</v>
      </c>
      <c r="C444">
        <v>0</v>
      </c>
      <c r="D444">
        <v>0.02</v>
      </c>
      <c r="E444">
        <v>0.89</v>
      </c>
      <c r="F444">
        <v>0.06</v>
      </c>
      <c r="G444">
        <v>53.88</v>
      </c>
      <c r="H444">
        <v>7.0000000000000007E-2</v>
      </c>
      <c r="I444">
        <v>0.24</v>
      </c>
      <c r="J444">
        <v>0.09</v>
      </c>
      <c r="K444">
        <v>4.0199999999999996</v>
      </c>
      <c r="L444">
        <v>0.35</v>
      </c>
      <c r="M444">
        <f t="shared" si="48"/>
        <v>0.26867039713767255</v>
      </c>
      <c r="N444">
        <f t="shared" si="49"/>
        <v>6.0420197901625448E-3</v>
      </c>
      <c r="O444">
        <f t="shared" si="50"/>
        <v>6.7084632936663835E-2</v>
      </c>
      <c r="P444">
        <f t="shared" si="51"/>
        <v>6.7505037061595429E-3</v>
      </c>
      <c r="Q444">
        <f t="shared" si="52"/>
        <v>5.840701872595111E-3</v>
      </c>
      <c r="R444">
        <f t="shared" si="53"/>
        <v>1.5375934544057074E-3</v>
      </c>
      <c r="S444">
        <f t="shared" si="54"/>
        <v>2.9051746508082597E-5</v>
      </c>
      <c r="T444">
        <f t="shared" si="55"/>
        <v>3.015039682546689E-3</v>
      </c>
      <c r="U444">
        <f>2813/365</f>
        <v>7.7068493150684931</v>
      </c>
      <c r="V444">
        <v>2.02</v>
      </c>
      <c r="W444" s="10" t="s">
        <v>292</v>
      </c>
    </row>
    <row r="445" spans="1:23">
      <c r="A445" t="s">
        <v>866</v>
      </c>
      <c r="B445" t="s">
        <v>867</v>
      </c>
      <c r="C445">
        <v>0.37</v>
      </c>
      <c r="D445">
        <v>0.05</v>
      </c>
      <c r="E445">
        <v>1.0900000000000001</v>
      </c>
      <c r="F445">
        <v>0.09</v>
      </c>
      <c r="G445">
        <v>7.1268162999999998</v>
      </c>
      <c r="H445">
        <v>3.9098799999999999E-5</v>
      </c>
      <c r="I445">
        <v>0.12668599999999999</v>
      </c>
      <c r="J445">
        <v>5.15074E-3</v>
      </c>
      <c r="K445">
        <v>139.20400000000001</v>
      </c>
      <c r="L445">
        <v>0.91854899999999995</v>
      </c>
      <c r="M445">
        <f t="shared" si="48"/>
        <v>7.4623789513147923E-2</v>
      </c>
      <c r="N445">
        <f t="shared" si="49"/>
        <v>2.0538657845514219E-3</v>
      </c>
      <c r="O445">
        <f t="shared" si="50"/>
        <v>1.3844099680900923</v>
      </c>
      <c r="P445">
        <f t="shared" si="51"/>
        <v>7.6757125409567292E-2</v>
      </c>
      <c r="Q445">
        <f t="shared" si="52"/>
        <v>9.1351426092582556E-3</v>
      </c>
      <c r="R445">
        <f t="shared" si="53"/>
        <v>9.1809928540584839E-4</v>
      </c>
      <c r="S445">
        <f t="shared" si="54"/>
        <v>2.5316946671012565E-6</v>
      </c>
      <c r="T445">
        <f t="shared" si="55"/>
        <v>7.6206053289362877E-2</v>
      </c>
      <c r="U445">
        <v>9.5</v>
      </c>
      <c r="V445">
        <v>11.3027</v>
      </c>
      <c r="W445" s="10" t="s">
        <v>33</v>
      </c>
    </row>
    <row r="446" spans="1:23">
      <c r="A446" t="s">
        <v>868</v>
      </c>
      <c r="B446" t="s">
        <v>867</v>
      </c>
      <c r="C446">
        <v>0.37</v>
      </c>
      <c r="D446">
        <v>0.05</v>
      </c>
      <c r="E446">
        <v>1.0900000000000001</v>
      </c>
      <c r="F446">
        <v>0.09</v>
      </c>
      <c r="G446">
        <v>4270</v>
      </c>
      <c r="H446">
        <v>220</v>
      </c>
      <c r="I446">
        <v>0.51722199999999996</v>
      </c>
      <c r="J446">
        <v>3.2647500000000003E-2</v>
      </c>
      <c r="K446">
        <v>35.700000000000003</v>
      </c>
      <c r="L446">
        <v>1.30803</v>
      </c>
      <c r="M446">
        <f t="shared" si="48"/>
        <v>5.3035358193080651</v>
      </c>
      <c r="N446">
        <f t="shared" si="49"/>
        <v>0.23343442069414369</v>
      </c>
      <c r="O446">
        <f t="shared" si="50"/>
        <v>2.5824799811612928</v>
      </c>
      <c r="P446">
        <f t="shared" si="51"/>
        <v>0.18620553836641934</v>
      </c>
      <c r="Q446">
        <f t="shared" si="52"/>
        <v>9.4620764419002981E-2</v>
      </c>
      <c r="R446">
        <f t="shared" si="53"/>
        <v>5.953430400458213E-2</v>
      </c>
      <c r="S446">
        <f t="shared" si="54"/>
        <v>4.4351724891138512E-2</v>
      </c>
      <c r="T446">
        <f t="shared" si="55"/>
        <v>0.14215486134832803</v>
      </c>
      <c r="U446">
        <v>9.5</v>
      </c>
      <c r="V446">
        <v>11.3027</v>
      </c>
      <c r="W446" s="10" t="s">
        <v>33</v>
      </c>
    </row>
    <row r="447" spans="1:23">
      <c r="A447" t="s">
        <v>869</v>
      </c>
      <c r="B447" t="s">
        <v>870</v>
      </c>
      <c r="C447">
        <v>-0.14000000000000001</v>
      </c>
      <c r="D447">
        <v>0.01</v>
      </c>
      <c r="E447">
        <v>1.01</v>
      </c>
      <c r="F447">
        <v>7.0000000000000007E-2</v>
      </c>
      <c r="G447">
        <v>1319</v>
      </c>
      <c r="H447">
        <v>4</v>
      </c>
      <c r="I447">
        <v>0.4</v>
      </c>
      <c r="J447">
        <v>0.05</v>
      </c>
      <c r="K447">
        <v>261</v>
      </c>
      <c r="L447">
        <v>20</v>
      </c>
      <c r="M447">
        <f t="shared" si="48"/>
        <v>2.3626990789101971</v>
      </c>
      <c r="N447">
        <f t="shared" si="49"/>
        <v>5.4792420290507265E-2</v>
      </c>
      <c r="O447">
        <f t="shared" si="50"/>
        <v>12.99030916619969</v>
      </c>
      <c r="P447">
        <f t="shared" si="51"/>
        <v>1.2028974826806371</v>
      </c>
      <c r="Q447">
        <f t="shared" si="52"/>
        <v>0.99542598974710272</v>
      </c>
      <c r="R447">
        <f t="shared" si="53"/>
        <v>0.30929307538570699</v>
      </c>
      <c r="S447">
        <f t="shared" si="54"/>
        <v>1.3131472495526614E-2</v>
      </c>
      <c r="T447">
        <f t="shared" si="55"/>
        <v>0.60021230470889664</v>
      </c>
      <c r="U447">
        <v>4.2136986301369861</v>
      </c>
      <c r="V447">
        <v>2.5</v>
      </c>
      <c r="W447" s="10" t="s">
        <v>109</v>
      </c>
    </row>
    <row r="448" spans="1:23">
      <c r="A448" t="s">
        <v>871</v>
      </c>
      <c r="B448" t="s">
        <v>872</v>
      </c>
      <c r="C448">
        <v>0.17</v>
      </c>
      <c r="D448">
        <v>0.04</v>
      </c>
      <c r="E448">
        <v>0.86</v>
      </c>
      <c r="F448">
        <v>0.13</v>
      </c>
      <c r="G448">
        <v>225.7</v>
      </c>
      <c r="H448">
        <v>0.4</v>
      </c>
      <c r="I448">
        <v>0.3</v>
      </c>
      <c r="J448">
        <v>0.1</v>
      </c>
      <c r="K448">
        <v>8.3000000000000007</v>
      </c>
      <c r="L448">
        <v>0.7</v>
      </c>
      <c r="M448">
        <f t="shared" si="48"/>
        <v>0.69022700476481369</v>
      </c>
      <c r="N448">
        <f t="shared" si="49"/>
        <v>3.4788439976623439E-2</v>
      </c>
      <c r="O448">
        <f t="shared" si="50"/>
        <v>0.21444623787274819</v>
      </c>
      <c r="P448">
        <f t="shared" si="51"/>
        <v>2.9053787319035521E-2</v>
      </c>
      <c r="Q448">
        <f t="shared" si="52"/>
        <v>1.8085827290472735E-2</v>
      </c>
      <c r="R448">
        <f t="shared" si="53"/>
        <v>7.0696561936070823E-3</v>
      </c>
      <c r="S448">
        <f t="shared" si="54"/>
        <v>1.2668512058647066E-4</v>
      </c>
      <c r="T448">
        <f t="shared" si="55"/>
        <v>2.1610861180974623E-2</v>
      </c>
      <c r="U448">
        <v>13.698630136986299</v>
      </c>
      <c r="V448">
        <v>8.41</v>
      </c>
      <c r="W448" s="10" t="s">
        <v>115</v>
      </c>
    </row>
    <row r="449" spans="1:23">
      <c r="A449" t="s">
        <v>873</v>
      </c>
      <c r="B449" t="s">
        <v>874</v>
      </c>
      <c r="C449">
        <v>-0.13</v>
      </c>
      <c r="D449">
        <v>0.01</v>
      </c>
      <c r="E449">
        <v>0.98</v>
      </c>
      <c r="F449">
        <v>7.0000000000000007E-2</v>
      </c>
      <c r="G449">
        <v>5501</v>
      </c>
      <c r="H449">
        <v>74.5</v>
      </c>
      <c r="I449">
        <v>0.77</v>
      </c>
      <c r="J449">
        <v>3.0000000000000001E-3</v>
      </c>
      <c r="K449">
        <v>181.4</v>
      </c>
      <c r="L449">
        <v>0.8</v>
      </c>
      <c r="M449">
        <f t="shared" si="48"/>
        <v>6.0604919526373342</v>
      </c>
      <c r="N449">
        <f t="shared" si="49"/>
        <v>0.15432375490467509</v>
      </c>
      <c r="O449">
        <f t="shared" si="50"/>
        <v>9.9158341729722022</v>
      </c>
      <c r="P449">
        <f t="shared" si="51"/>
        <v>0.47962303723544197</v>
      </c>
      <c r="Q449">
        <f t="shared" si="52"/>
        <v>4.3730249935930332E-2</v>
      </c>
      <c r="R449">
        <f t="shared" si="53"/>
        <v>5.6265234437646243E-2</v>
      </c>
      <c r="S449">
        <f t="shared" si="54"/>
        <v>4.4763354898286922E-2</v>
      </c>
      <c r="T449">
        <f t="shared" si="55"/>
        <v>0.47218257966534294</v>
      </c>
      <c r="U449">
        <f>4900/365</f>
        <v>13.424657534246576</v>
      </c>
      <c r="V449">
        <v>5</v>
      </c>
      <c r="W449" s="10" t="s">
        <v>292</v>
      </c>
    </row>
    <row r="450" spans="1:23">
      <c r="A450" t="s">
        <v>875</v>
      </c>
      <c r="B450" t="s">
        <v>876</v>
      </c>
      <c r="C450" s="2"/>
      <c r="D450" s="2"/>
      <c r="E450" s="2"/>
      <c r="F450" s="2"/>
      <c r="G450">
        <v>3.0390999999999999</v>
      </c>
      <c r="H450">
        <v>1E-4</v>
      </c>
      <c r="I450">
        <v>0</v>
      </c>
      <c r="J450">
        <v>0</v>
      </c>
      <c r="K450" s="2"/>
      <c r="L450" s="2"/>
      <c r="M450">
        <f t="shared" ref="M450:M513" si="56">(G450/365)^(2/3)*E450^(1/3)</f>
        <v>0</v>
      </c>
      <c r="N450" t="e">
        <f t="shared" ref="N450:N513" si="57">SQRT((2/3*(G450/365)^(-1/3)*E450^(1/3)*(H450/365))^2+(1/3*(G450/365)^(2/3)*E450^(-2/3)*F450)^2)</f>
        <v>#DIV/0!</v>
      </c>
      <c r="O450">
        <f t="shared" ref="O450:O513" si="58">0.004919*K450*SQRT(1-I450^2)*G450^(1/3)*E450^(2/3)</f>
        <v>0</v>
      </c>
      <c r="P450" t="e">
        <f t="shared" ref="P450:P513" si="59">SQRT(Q450^2+R450^2+S450^2+T450^2)</f>
        <v>#DIV/0!</v>
      </c>
      <c r="Q450">
        <f t="shared" ref="Q450:Q513" si="60">0.004919*SQRT(1-I450^2)*G450^(1/3)*E450^(2/3)*L450</f>
        <v>0</v>
      </c>
      <c r="R450">
        <f t="shared" ref="R450:R513" si="61">0.004919*K450*I450/SQRT(1-I450^2)*G450^(1/3)*E450^(2/3)*J450</f>
        <v>0</v>
      </c>
      <c r="S450">
        <f t="shared" ref="S450:S513" si="62">0.004919*K450*SQRT(1-I450^2)*1/3*G450^(-2/3)*E450^(2/3)*H450</f>
        <v>0</v>
      </c>
      <c r="T450" t="e">
        <f t="shared" ref="T450:T513" si="63">0.004919*K450*SQRT(1-I450^2)*G450^(1/3)*2/3*E450^(-1/3)*F450</f>
        <v>#DIV/0!</v>
      </c>
      <c r="U450" s="2"/>
      <c r="V450" s="2"/>
      <c r="W450" s="5"/>
    </row>
    <row r="451" spans="1:23">
      <c r="A451" t="s">
        <v>877</v>
      </c>
      <c r="B451" t="s">
        <v>876</v>
      </c>
      <c r="C451">
        <v>0</v>
      </c>
      <c r="D451">
        <v>0.04</v>
      </c>
      <c r="E451">
        <v>0.81</v>
      </c>
      <c r="F451">
        <v>7.0000000000000007E-2</v>
      </c>
      <c r="G451">
        <v>6.7634999999999996</v>
      </c>
      <c r="H451">
        <v>5.9999999999999995E-4</v>
      </c>
      <c r="I451">
        <v>0</v>
      </c>
      <c r="J451">
        <v>0</v>
      </c>
      <c r="K451">
        <v>1.4</v>
      </c>
      <c r="L451">
        <v>0.2</v>
      </c>
      <c r="M451">
        <f t="shared" si="56"/>
        <v>6.527508202471273E-2</v>
      </c>
      <c r="N451">
        <f t="shared" si="57"/>
        <v>1.8803561198909113E-3</v>
      </c>
      <c r="O451">
        <f t="shared" si="58"/>
        <v>1.1316671314834799E-2</v>
      </c>
      <c r="P451">
        <f t="shared" si="59"/>
        <v>1.7431877149098524E-3</v>
      </c>
      <c r="Q451">
        <f t="shared" si="60"/>
        <v>1.6166673306906858E-3</v>
      </c>
      <c r="R451">
        <f t="shared" si="61"/>
        <v>0</v>
      </c>
      <c r="S451">
        <f t="shared" si="62"/>
        <v>3.3463950069741402E-7</v>
      </c>
      <c r="T451">
        <f t="shared" si="63"/>
        <v>6.51989293858795E-4</v>
      </c>
      <c r="U451" s="2"/>
      <c r="V451" s="2"/>
      <c r="W451" s="10" t="s">
        <v>137</v>
      </c>
    </row>
    <row r="452" spans="1:23">
      <c r="A452" t="s">
        <v>878</v>
      </c>
      <c r="B452" t="s">
        <v>876</v>
      </c>
      <c r="C452">
        <v>0</v>
      </c>
      <c r="D452">
        <v>0.04</v>
      </c>
      <c r="E452">
        <v>0.81</v>
      </c>
      <c r="F452">
        <v>7.0000000000000007E-2</v>
      </c>
      <c r="G452">
        <v>22.805</v>
      </c>
      <c r="H452">
        <v>5.0000000000000001E-3</v>
      </c>
      <c r="I452">
        <v>0</v>
      </c>
      <c r="J452">
        <v>0</v>
      </c>
      <c r="K452">
        <v>2.2999999999999998</v>
      </c>
      <c r="L452">
        <v>0.2</v>
      </c>
      <c r="M452">
        <f t="shared" si="56"/>
        <v>0.14677535778614076</v>
      </c>
      <c r="N452">
        <f t="shared" si="57"/>
        <v>4.2281511547948387E-3</v>
      </c>
      <c r="O452">
        <f t="shared" si="58"/>
        <v>2.7878625848184638E-2</v>
      </c>
      <c r="P452">
        <f t="shared" si="59"/>
        <v>2.9080385884062048E-3</v>
      </c>
      <c r="Q452">
        <f t="shared" si="60"/>
        <v>2.4242283346247516E-3</v>
      </c>
      <c r="R452">
        <f t="shared" si="61"/>
        <v>0</v>
      </c>
      <c r="S452">
        <f t="shared" si="62"/>
        <v>2.0374644338364866E-6</v>
      </c>
      <c r="T452">
        <f t="shared" si="63"/>
        <v>1.6061759747925306E-3</v>
      </c>
      <c r="U452" s="2"/>
      <c r="V452" s="2"/>
      <c r="W452" s="10" t="s">
        <v>137</v>
      </c>
    </row>
    <row r="453" spans="1:23">
      <c r="A453" t="s">
        <v>879</v>
      </c>
      <c r="B453" t="s">
        <v>876</v>
      </c>
      <c r="C453">
        <v>0</v>
      </c>
      <c r="D453">
        <v>0.04</v>
      </c>
      <c r="E453">
        <v>0.81</v>
      </c>
      <c r="F453">
        <v>7.0000000000000007E-2</v>
      </c>
      <c r="G453">
        <v>46.71</v>
      </c>
      <c r="H453">
        <v>0.01</v>
      </c>
      <c r="I453">
        <v>0.34</v>
      </c>
      <c r="J453">
        <v>0.17</v>
      </c>
      <c r="K453">
        <v>4.4000000000000004</v>
      </c>
      <c r="L453">
        <v>0.2</v>
      </c>
      <c r="M453">
        <f t="shared" si="56"/>
        <v>0.23672257420338055</v>
      </c>
      <c r="N453">
        <f t="shared" si="57"/>
        <v>6.8192525018106673E-3</v>
      </c>
      <c r="O453">
        <f t="shared" si="58"/>
        <v>6.3696245534175217E-2</v>
      </c>
      <c r="P453">
        <f t="shared" si="59"/>
        <v>6.2593285262091706E-3</v>
      </c>
      <c r="Q453">
        <f t="shared" si="60"/>
        <v>2.8952838879170552E-3</v>
      </c>
      <c r="R453">
        <f t="shared" si="61"/>
        <v>4.1628708637215387E-3</v>
      </c>
      <c r="S453">
        <f t="shared" si="62"/>
        <v>4.5455109922340132E-6</v>
      </c>
      <c r="T453">
        <f t="shared" si="63"/>
        <v>3.6697425410635929E-3</v>
      </c>
      <c r="U453" s="2"/>
      <c r="V453" s="2"/>
      <c r="W453" s="10" t="s">
        <v>137</v>
      </c>
    </row>
    <row r="454" spans="1:23">
      <c r="A454" t="s">
        <v>880</v>
      </c>
      <c r="B454" t="s">
        <v>876</v>
      </c>
      <c r="C454">
        <v>0</v>
      </c>
      <c r="D454">
        <v>0.04</v>
      </c>
      <c r="E454">
        <v>0.81</v>
      </c>
      <c r="F454">
        <v>7.0000000000000007E-2</v>
      </c>
      <c r="G454">
        <v>94.2</v>
      </c>
      <c r="H454">
        <v>0.2</v>
      </c>
      <c r="I454">
        <v>0</v>
      </c>
      <c r="J454">
        <v>0</v>
      </c>
      <c r="K454">
        <v>1.8</v>
      </c>
      <c r="L454">
        <v>0.2</v>
      </c>
      <c r="M454">
        <f t="shared" si="56"/>
        <v>0.37786241726567626</v>
      </c>
      <c r="N454">
        <f t="shared" si="57"/>
        <v>1.089805744413575E-2</v>
      </c>
      <c r="O454">
        <f t="shared" si="58"/>
        <v>3.5007113920206744E-2</v>
      </c>
      <c r="P454">
        <f t="shared" si="59"/>
        <v>4.3815507203603258E-3</v>
      </c>
      <c r="Q454">
        <f t="shared" si="60"/>
        <v>3.8896793244674157E-3</v>
      </c>
      <c r="R454">
        <f t="shared" si="61"/>
        <v>0</v>
      </c>
      <c r="S454">
        <f t="shared" si="62"/>
        <v>2.4775027544378459E-5</v>
      </c>
      <c r="T454">
        <f t="shared" si="63"/>
        <v>2.0168707608349563E-3</v>
      </c>
      <c r="U454" s="2"/>
      <c r="V454" s="2"/>
      <c r="W454" s="10" t="s">
        <v>137</v>
      </c>
    </row>
    <row r="455" spans="1:23">
      <c r="A455" t="s">
        <v>881</v>
      </c>
      <c r="B455" t="s">
        <v>876</v>
      </c>
      <c r="C455">
        <v>0</v>
      </c>
      <c r="D455">
        <v>0.04</v>
      </c>
      <c r="E455">
        <v>0.81</v>
      </c>
      <c r="F455">
        <v>7.0000000000000007E-2</v>
      </c>
      <c r="G455">
        <v>2247</v>
      </c>
      <c r="H455">
        <v>43</v>
      </c>
      <c r="I455">
        <v>0.06</v>
      </c>
      <c r="J455">
        <v>0.04</v>
      </c>
      <c r="K455">
        <v>6.1</v>
      </c>
      <c r="L455">
        <v>0.3</v>
      </c>
      <c r="M455">
        <f t="shared" si="56"/>
        <v>3.1311351356834964</v>
      </c>
      <c r="N455">
        <f t="shared" si="57"/>
        <v>9.8647132499718099E-2</v>
      </c>
      <c r="O455">
        <f t="shared" si="58"/>
        <v>0.34089022945838349</v>
      </c>
      <c r="P455">
        <f t="shared" si="59"/>
        <v>2.5926654229542535E-2</v>
      </c>
      <c r="Q455">
        <f t="shared" si="60"/>
        <v>1.6765093252051649E-2</v>
      </c>
      <c r="R455">
        <f t="shared" si="61"/>
        <v>8.2109248364122878E-4</v>
      </c>
      <c r="S455">
        <f t="shared" si="62"/>
        <v>2.1744963457514459E-3</v>
      </c>
      <c r="T455">
        <f t="shared" si="63"/>
        <v>1.9639766306244318E-2</v>
      </c>
      <c r="U455" s="2"/>
      <c r="V455" s="2"/>
      <c r="W455" s="10" t="s">
        <v>137</v>
      </c>
    </row>
    <row r="456" spans="1:23">
      <c r="A456" t="s">
        <v>882</v>
      </c>
      <c r="B456" t="s">
        <v>883</v>
      </c>
      <c r="C456">
        <v>0.03</v>
      </c>
      <c r="D456">
        <v>0.03</v>
      </c>
      <c r="E456">
        <v>1.46</v>
      </c>
      <c r="F456">
        <v>0.15</v>
      </c>
      <c r="G456">
        <v>2093.3000000000002</v>
      </c>
      <c r="H456">
        <v>32.700000000000003</v>
      </c>
      <c r="I456">
        <v>0.4</v>
      </c>
      <c r="J456">
        <v>0.09</v>
      </c>
      <c r="K456">
        <v>18.2</v>
      </c>
      <c r="L456">
        <v>2.2000000000000002</v>
      </c>
      <c r="M456">
        <f t="shared" si="56"/>
        <v>3.6347679608804353</v>
      </c>
      <c r="N456">
        <f t="shared" si="57"/>
        <v>0.13010657059018654</v>
      </c>
      <c r="O456">
        <f t="shared" si="58"/>
        <v>1.3508286048334983</v>
      </c>
      <c r="P456">
        <f t="shared" si="59"/>
        <v>0.19653011287433411</v>
      </c>
      <c r="Q456">
        <f t="shared" si="60"/>
        <v>0.16328697421064267</v>
      </c>
      <c r="R456">
        <f t="shared" si="61"/>
        <v>5.789265449286423E-2</v>
      </c>
      <c r="S456">
        <f t="shared" si="62"/>
        <v>7.0338851539125469E-3</v>
      </c>
      <c r="T456">
        <f t="shared" si="63"/>
        <v>9.2522507180376579E-2</v>
      </c>
      <c r="U456" s="2"/>
      <c r="V456" s="2"/>
      <c r="W456" s="10" t="s">
        <v>28</v>
      </c>
    </row>
    <row r="457" spans="1:23">
      <c r="A457" t="s">
        <v>884</v>
      </c>
      <c r="B457" t="s">
        <v>885</v>
      </c>
      <c r="C457">
        <v>0.19</v>
      </c>
      <c r="D457">
        <v>0.03</v>
      </c>
      <c r="E457">
        <v>1.18</v>
      </c>
      <c r="F457">
        <v>0.08</v>
      </c>
      <c r="G457">
        <v>3.8348870000000002</v>
      </c>
      <c r="H457">
        <v>9.6000000000000002E-5</v>
      </c>
      <c r="I457">
        <v>5.8999999999999997E-2</v>
      </c>
      <c r="J457">
        <v>3.5999999999999997E-2</v>
      </c>
      <c r="K457">
        <v>7.53</v>
      </c>
      <c r="L457">
        <v>0.28000000000000003</v>
      </c>
      <c r="M457">
        <f t="shared" si="56"/>
        <v>5.069134412529662E-2</v>
      </c>
      <c r="N457">
        <f t="shared" si="57"/>
        <v>1.1455674112485685E-3</v>
      </c>
      <c r="O457">
        <f t="shared" si="58"/>
        <v>6.4627911144219022E-2</v>
      </c>
      <c r="P457">
        <f t="shared" si="59"/>
        <v>3.7850514744765655E-3</v>
      </c>
      <c r="Q457">
        <f t="shared" si="60"/>
        <v>2.4031626985898174E-3</v>
      </c>
      <c r="R457">
        <f t="shared" si="61"/>
        <v>1.37749188194426E-4</v>
      </c>
      <c r="S457">
        <f t="shared" si="62"/>
        <v>5.3928398844998785E-7</v>
      </c>
      <c r="T457">
        <f t="shared" si="63"/>
        <v>2.921035531942103E-3</v>
      </c>
      <c r="U457">
        <v>1.2767123287671229</v>
      </c>
      <c r="V457">
        <v>1.7</v>
      </c>
      <c r="W457" s="10" t="s">
        <v>886</v>
      </c>
    </row>
    <row r="458" spans="1:23">
      <c r="A458" t="s">
        <v>887</v>
      </c>
      <c r="B458" t="s">
        <v>885</v>
      </c>
      <c r="C458">
        <v>0.19</v>
      </c>
      <c r="D458">
        <v>0.03</v>
      </c>
      <c r="E458">
        <v>1.18</v>
      </c>
      <c r="F458">
        <v>0.08</v>
      </c>
      <c r="G458">
        <v>4791</v>
      </c>
      <c r="H458">
        <v>75</v>
      </c>
      <c r="I458">
        <v>0.8115</v>
      </c>
      <c r="J458">
        <v>3.2000000000000002E-3</v>
      </c>
      <c r="K458">
        <v>269.39999999999998</v>
      </c>
      <c r="L458">
        <v>4.7</v>
      </c>
      <c r="M458">
        <f t="shared" si="56"/>
        <v>5.8800751064002368</v>
      </c>
      <c r="N458">
        <f t="shared" si="57"/>
        <v>0.14636827718899767</v>
      </c>
      <c r="O458">
        <f t="shared" si="58"/>
        <v>14.577374871194094</v>
      </c>
      <c r="P458">
        <f t="shared" si="59"/>
        <v>0.71892722060363246</v>
      </c>
      <c r="Q458">
        <f t="shared" si="60"/>
        <v>0.25431945766374259</v>
      </c>
      <c r="R458">
        <f t="shared" si="61"/>
        <v>0.11085827890193682</v>
      </c>
      <c r="S458">
        <f t="shared" si="62"/>
        <v>7.6066452051733027E-2</v>
      </c>
      <c r="T458">
        <f t="shared" si="63"/>
        <v>0.6588644009579252</v>
      </c>
      <c r="U458" s="2"/>
      <c r="V458" s="2"/>
      <c r="W458" s="10" t="s">
        <v>886</v>
      </c>
    </row>
    <row r="459" spans="1:23">
      <c r="A459" t="s">
        <v>888</v>
      </c>
      <c r="B459" t="s">
        <v>889</v>
      </c>
      <c r="C459">
        <v>-0.06</v>
      </c>
      <c r="D459">
        <v>0.09</v>
      </c>
      <c r="E459">
        <v>1.07</v>
      </c>
      <c r="F459">
        <v>0.26</v>
      </c>
      <c r="G459">
        <v>672.1</v>
      </c>
      <c r="H459">
        <v>3.7</v>
      </c>
      <c r="I459">
        <v>0.14000000000000001</v>
      </c>
      <c r="J459">
        <v>0.05</v>
      </c>
      <c r="K459">
        <v>230.8</v>
      </c>
      <c r="L459">
        <v>5</v>
      </c>
      <c r="M459">
        <f t="shared" si="56"/>
        <v>1.5365803669393254</v>
      </c>
      <c r="N459">
        <f t="shared" si="57"/>
        <v>0.12458592182829394</v>
      </c>
      <c r="O459">
        <f t="shared" si="58"/>
        <v>10.301048420381974</v>
      </c>
      <c r="P459">
        <f t="shared" si="59"/>
        <v>1.6852731436816395</v>
      </c>
      <c r="Q459">
        <f t="shared" si="60"/>
        <v>0.22315962782456622</v>
      </c>
      <c r="R459">
        <f t="shared" si="61"/>
        <v>7.3548897330348667E-2</v>
      </c>
      <c r="S459">
        <f t="shared" si="62"/>
        <v>1.890288109676801E-2</v>
      </c>
      <c r="T459">
        <f t="shared" si="63"/>
        <v>1.6687056631148371</v>
      </c>
      <c r="U459">
        <v>1.8410958904109589</v>
      </c>
      <c r="V459">
        <v>57.4</v>
      </c>
      <c r="W459" s="10" t="s">
        <v>137</v>
      </c>
    </row>
    <row r="460" spans="1:23">
      <c r="A460" t="s">
        <v>890</v>
      </c>
      <c r="B460" t="s">
        <v>891</v>
      </c>
      <c r="C460">
        <v>-0.01</v>
      </c>
      <c r="D460">
        <v>0.02</v>
      </c>
      <c r="E460">
        <v>1.02</v>
      </c>
      <c r="F460">
        <v>7.0000000000000007E-2</v>
      </c>
      <c r="G460">
        <v>2209</v>
      </c>
      <c r="H460">
        <v>92</v>
      </c>
      <c r="I460">
        <v>0.16</v>
      </c>
      <c r="J460">
        <v>8.5000000000000006E-2</v>
      </c>
      <c r="K460">
        <v>16.5</v>
      </c>
      <c r="L460">
        <v>1.5</v>
      </c>
      <c r="M460">
        <f t="shared" si="56"/>
        <v>3.3429916477004928</v>
      </c>
      <c r="N460">
        <f t="shared" si="57"/>
        <v>0.120264536807258</v>
      </c>
      <c r="O460">
        <f t="shared" si="58"/>
        <v>1.0572915408995409</v>
      </c>
      <c r="P460">
        <f t="shared" si="59"/>
        <v>0.10959788372175398</v>
      </c>
      <c r="Q460">
        <f t="shared" si="60"/>
        <v>9.6117412809049174E-2</v>
      </c>
      <c r="R460">
        <f t="shared" si="61"/>
        <v>1.475694268907405E-2</v>
      </c>
      <c r="S460">
        <f t="shared" si="62"/>
        <v>1.4677957109213501E-2</v>
      </c>
      <c r="T460">
        <f t="shared" si="63"/>
        <v>4.8372815596711013E-2</v>
      </c>
      <c r="U460">
        <f>4300/365</f>
        <v>11.780821917808218</v>
      </c>
      <c r="V460">
        <v>6.95</v>
      </c>
      <c r="W460" s="10" t="s">
        <v>115</v>
      </c>
    </row>
    <row r="461" spans="1:23">
      <c r="A461" t="s">
        <v>892</v>
      </c>
      <c r="B461" t="s">
        <v>893</v>
      </c>
      <c r="C461">
        <v>0.11</v>
      </c>
      <c r="D461">
        <v>0.03</v>
      </c>
      <c r="E461">
        <v>1.1499999999999999</v>
      </c>
      <c r="F461">
        <v>0.08</v>
      </c>
      <c r="G461">
        <v>3724.7</v>
      </c>
      <c r="H461">
        <v>463</v>
      </c>
      <c r="I461">
        <v>0.51</v>
      </c>
      <c r="J461">
        <v>0.1</v>
      </c>
      <c r="K461">
        <v>20</v>
      </c>
      <c r="L461">
        <v>3</v>
      </c>
      <c r="M461">
        <f t="shared" si="56"/>
        <v>4.9290690612872705</v>
      </c>
      <c r="N461">
        <f t="shared" si="57"/>
        <v>0.42416275106661361</v>
      </c>
      <c r="O461">
        <f t="shared" si="58"/>
        <v>1.4398668235459577</v>
      </c>
      <c r="P461">
        <f t="shared" si="59"/>
        <v>0.25399992691713275</v>
      </c>
      <c r="Q461">
        <f t="shared" si="60"/>
        <v>0.21598002353189366</v>
      </c>
      <c r="R461">
        <f t="shared" si="61"/>
        <v>9.9247476687179134E-2</v>
      </c>
      <c r="S461">
        <f t="shared" si="62"/>
        <v>5.9661032145924775E-2</v>
      </c>
      <c r="T461">
        <f t="shared" si="63"/>
        <v>6.6776432396334282E-2</v>
      </c>
      <c r="U461">
        <v>9.0712328767123296</v>
      </c>
      <c r="V461">
        <v>6.57</v>
      </c>
      <c r="W461" s="10" t="s">
        <v>115</v>
      </c>
    </row>
    <row r="462" spans="1:23">
      <c r="A462" t="s">
        <v>894</v>
      </c>
      <c r="B462" t="s">
        <v>895</v>
      </c>
      <c r="C462">
        <v>-0.17</v>
      </c>
      <c r="D462">
        <v>0.02</v>
      </c>
      <c r="E462">
        <v>1.1100000000000001</v>
      </c>
      <c r="F462">
        <v>7.0000000000000007E-2</v>
      </c>
      <c r="G462">
        <v>218.47</v>
      </c>
      <c r="H462">
        <v>0.19</v>
      </c>
      <c r="I462">
        <v>7.0000000000000007E-2</v>
      </c>
      <c r="J462">
        <v>0.03</v>
      </c>
      <c r="K462">
        <v>108.1</v>
      </c>
      <c r="L462">
        <v>1.2</v>
      </c>
      <c r="M462">
        <f t="shared" si="56"/>
        <v>0.7353717732374222</v>
      </c>
      <c r="N462">
        <f t="shared" si="57"/>
        <v>1.5464144208224643E-2</v>
      </c>
      <c r="O462">
        <f t="shared" si="58"/>
        <v>3.424904517732263</v>
      </c>
      <c r="P462">
        <f t="shared" si="59"/>
        <v>0.14910334147217624</v>
      </c>
      <c r="Q462">
        <f t="shared" si="60"/>
        <v>3.801929159369765E-2</v>
      </c>
      <c r="R462">
        <f t="shared" si="61"/>
        <v>7.2277152921693833E-3</v>
      </c>
      <c r="S462">
        <f t="shared" si="62"/>
        <v>9.9286226693082202E-4</v>
      </c>
      <c r="T462">
        <f t="shared" si="63"/>
        <v>0.14398997972447955</v>
      </c>
      <c r="U462">
        <f>97/365</f>
        <v>0.26575342465753427</v>
      </c>
      <c r="V462">
        <v>4.5</v>
      </c>
      <c r="W462" s="10" t="s">
        <v>422</v>
      </c>
    </row>
    <row r="463" spans="1:23">
      <c r="A463" t="s">
        <v>896</v>
      </c>
      <c r="B463" t="s">
        <v>897</v>
      </c>
      <c r="C463">
        <v>0.04</v>
      </c>
      <c r="D463">
        <v>0.02</v>
      </c>
      <c r="E463">
        <v>1.1299999999999999</v>
      </c>
      <c r="F463">
        <v>0.08</v>
      </c>
      <c r="G463">
        <v>456.10001</v>
      </c>
      <c r="H463">
        <v>6.5</v>
      </c>
      <c r="I463">
        <v>0.08</v>
      </c>
      <c r="J463">
        <v>0.11</v>
      </c>
      <c r="K463">
        <v>71</v>
      </c>
      <c r="L463">
        <v>13</v>
      </c>
      <c r="M463">
        <f t="shared" si="56"/>
        <v>1.2083821259842897</v>
      </c>
      <c r="N463">
        <f t="shared" si="57"/>
        <v>3.0740687287322068E-2</v>
      </c>
      <c r="O463">
        <f t="shared" si="58"/>
        <v>2.9072337537808699</v>
      </c>
      <c r="P463">
        <f t="shared" si="59"/>
        <v>0.55048698578756594</v>
      </c>
      <c r="Q463">
        <f t="shared" si="60"/>
        <v>0.53231040562184939</v>
      </c>
      <c r="R463">
        <f t="shared" si="61"/>
        <v>2.5748447094677593E-2</v>
      </c>
      <c r="S463">
        <f t="shared" si="62"/>
        <v>1.3810581732995847E-2</v>
      </c>
      <c r="T463">
        <f t="shared" si="63"/>
        <v>0.13721457244983457</v>
      </c>
      <c r="U463">
        <v>3.0931506849315071</v>
      </c>
      <c r="V463">
        <v>8.5</v>
      </c>
      <c r="W463" s="10" t="s">
        <v>292</v>
      </c>
    </row>
    <row r="464" spans="1:23">
      <c r="A464" t="s">
        <v>898</v>
      </c>
      <c r="B464" t="s">
        <v>899</v>
      </c>
      <c r="C464">
        <v>0.28999999999999998</v>
      </c>
      <c r="D464">
        <v>0.02</v>
      </c>
      <c r="E464">
        <v>1.23</v>
      </c>
      <c r="F464">
        <v>0.1</v>
      </c>
      <c r="G464">
        <v>1173</v>
      </c>
      <c r="H464">
        <v>16</v>
      </c>
      <c r="I464">
        <v>0.123</v>
      </c>
      <c r="J464">
        <v>6.9000000000000006E-2</v>
      </c>
      <c r="K464">
        <v>27.9</v>
      </c>
      <c r="L464">
        <v>1.6</v>
      </c>
      <c r="M464">
        <f t="shared" si="56"/>
        <v>2.3333065611039001</v>
      </c>
      <c r="N464">
        <f t="shared" si="57"/>
        <v>6.6698142239769151E-2</v>
      </c>
      <c r="O464">
        <f t="shared" si="58"/>
        <v>1.6489473116553994</v>
      </c>
      <c r="P464">
        <f t="shared" si="59"/>
        <v>0.13110309234368042</v>
      </c>
      <c r="Q464">
        <f t="shared" si="60"/>
        <v>9.4563286689915385E-2</v>
      </c>
      <c r="R464">
        <f t="shared" si="61"/>
        <v>1.4209592762929737E-2</v>
      </c>
      <c r="S464">
        <f t="shared" si="62"/>
        <v>7.4973449805303717E-3</v>
      </c>
      <c r="T464">
        <f t="shared" si="63"/>
        <v>8.9373838030102945E-2</v>
      </c>
      <c r="U464">
        <v>7.8</v>
      </c>
      <c r="V464">
        <v>4.96</v>
      </c>
      <c r="W464" s="10" t="s">
        <v>761</v>
      </c>
    </row>
    <row r="465" spans="1:23">
      <c r="A465" t="s">
        <v>900</v>
      </c>
      <c r="B465" t="s">
        <v>901</v>
      </c>
      <c r="C465">
        <v>0.05</v>
      </c>
      <c r="D465">
        <v>0.1</v>
      </c>
      <c r="E465">
        <v>1.39</v>
      </c>
      <c r="F465">
        <v>0.18</v>
      </c>
      <c r="G465">
        <v>871</v>
      </c>
      <c r="H465">
        <v>19</v>
      </c>
      <c r="I465">
        <v>0.08</v>
      </c>
      <c r="J465">
        <v>0.05</v>
      </c>
      <c r="K465" s="2"/>
      <c r="L465" s="2"/>
      <c r="M465">
        <f t="shared" si="56"/>
        <v>1.9929135521720445</v>
      </c>
      <c r="N465">
        <f t="shared" si="57"/>
        <v>9.0775995603425558E-2</v>
      </c>
      <c r="O465">
        <f t="shared" si="58"/>
        <v>0</v>
      </c>
      <c r="P465">
        <f t="shared" si="59"/>
        <v>0</v>
      </c>
      <c r="Q465">
        <f t="shared" si="60"/>
        <v>0</v>
      </c>
      <c r="R465">
        <f t="shared" si="61"/>
        <v>0</v>
      </c>
      <c r="S465">
        <f t="shared" si="62"/>
        <v>0</v>
      </c>
      <c r="T465">
        <f t="shared" si="63"/>
        <v>0</v>
      </c>
      <c r="U465" s="2"/>
      <c r="V465" s="2"/>
      <c r="W465" s="10" t="s">
        <v>902</v>
      </c>
    </row>
    <row r="466" spans="1:23">
      <c r="A466" t="s">
        <v>903</v>
      </c>
      <c r="B466" t="s">
        <v>904</v>
      </c>
      <c r="C466">
        <v>-0.09</v>
      </c>
      <c r="D466">
        <v>0.02</v>
      </c>
      <c r="E466">
        <v>1.19</v>
      </c>
      <c r="F466">
        <v>0.08</v>
      </c>
      <c r="G466">
        <v>3999</v>
      </c>
      <c r="H466">
        <v>505</v>
      </c>
      <c r="I466">
        <v>0.16</v>
      </c>
      <c r="J466">
        <v>0.215</v>
      </c>
      <c r="K466">
        <v>24.2</v>
      </c>
      <c r="L466">
        <v>5.6</v>
      </c>
      <c r="M466">
        <f t="shared" si="56"/>
        <v>5.2274274440060946</v>
      </c>
      <c r="N466">
        <f t="shared" si="57"/>
        <v>0.45540862976515245</v>
      </c>
      <c r="O466">
        <f t="shared" si="58"/>
        <v>2.0944786374797446</v>
      </c>
      <c r="P466">
        <f t="shared" si="59"/>
        <v>0.50691208287736811</v>
      </c>
      <c r="Q466">
        <f t="shared" si="60"/>
        <v>0.48467274255729625</v>
      </c>
      <c r="R466">
        <f t="shared" si="61"/>
        <v>7.3943006085081267E-2</v>
      </c>
      <c r="S466">
        <f t="shared" si="62"/>
        <v>8.8164683831563909E-2</v>
      </c>
      <c r="T466">
        <f t="shared" si="63"/>
        <v>9.3870191035506756E-2</v>
      </c>
      <c r="U466">
        <v>13.698630136986299</v>
      </c>
      <c r="V466">
        <v>9.9</v>
      </c>
      <c r="W466" s="10" t="s">
        <v>28</v>
      </c>
    </row>
    <row r="467" spans="1:23">
      <c r="A467" t="s">
        <v>905</v>
      </c>
      <c r="B467" t="s">
        <v>906</v>
      </c>
      <c r="C467">
        <v>-0.01</v>
      </c>
      <c r="D467">
        <v>0.01</v>
      </c>
      <c r="E467">
        <v>0.99</v>
      </c>
      <c r="F467">
        <v>7.0000000000000007E-2</v>
      </c>
      <c r="G467">
        <v>572.38</v>
      </c>
      <c r="H467">
        <v>0.61</v>
      </c>
      <c r="I467">
        <v>0.72499999999999998</v>
      </c>
      <c r="J467">
        <v>1.2E-2</v>
      </c>
      <c r="K467">
        <v>276.3</v>
      </c>
      <c r="L467">
        <v>7</v>
      </c>
      <c r="M467">
        <f t="shared" si="56"/>
        <v>1.345259668687786</v>
      </c>
      <c r="N467">
        <f t="shared" si="57"/>
        <v>3.1720859545853568E-2</v>
      </c>
      <c r="O467">
        <f t="shared" si="58"/>
        <v>7.7203481250028743</v>
      </c>
      <c r="P467">
        <f t="shared" si="59"/>
        <v>0.43675105321739977</v>
      </c>
      <c r="Q467">
        <f t="shared" si="60"/>
        <v>0.19559332926174491</v>
      </c>
      <c r="R467">
        <f t="shared" si="61"/>
        <v>0.14159057430835312</v>
      </c>
      <c r="S467">
        <f t="shared" si="62"/>
        <v>2.7425907941412771E-3</v>
      </c>
      <c r="T467">
        <f t="shared" si="63"/>
        <v>0.3639221338385194</v>
      </c>
      <c r="U467">
        <v>7.5</v>
      </c>
      <c r="V467">
        <v>3.9</v>
      </c>
      <c r="W467" s="10" t="s">
        <v>292</v>
      </c>
    </row>
    <row r="468" spans="1:23">
      <c r="A468" t="s">
        <v>907</v>
      </c>
      <c r="B468" t="s">
        <v>908</v>
      </c>
      <c r="C468">
        <v>0.27</v>
      </c>
      <c r="D468">
        <v>0.1</v>
      </c>
      <c r="E468">
        <v>1.3</v>
      </c>
      <c r="F468">
        <v>0.1</v>
      </c>
      <c r="G468">
        <v>1189.0999999999999</v>
      </c>
      <c r="H468">
        <v>5.0999999999999996</v>
      </c>
      <c r="I468">
        <v>0.46400000000000002</v>
      </c>
      <c r="J468">
        <v>2.1999999999999999E-2</v>
      </c>
      <c r="K468">
        <v>107</v>
      </c>
      <c r="L468">
        <v>2.4</v>
      </c>
      <c r="M468">
        <f t="shared" si="56"/>
        <v>2.398454370018595</v>
      </c>
      <c r="N468">
        <f t="shared" si="57"/>
        <v>6.188002155803634E-2</v>
      </c>
      <c r="O468">
        <f t="shared" si="58"/>
        <v>5.8836734558512216</v>
      </c>
      <c r="P468">
        <f t="shared" si="59"/>
        <v>0.33820736719678351</v>
      </c>
      <c r="Q468">
        <f t="shared" si="60"/>
        <v>0.13197024573871896</v>
      </c>
      <c r="R468">
        <f t="shared" si="61"/>
        <v>7.6539100905983995E-2</v>
      </c>
      <c r="S468">
        <f t="shared" si="62"/>
        <v>8.411609515555531E-3</v>
      </c>
      <c r="T468">
        <f t="shared" si="63"/>
        <v>0.30172684388980625</v>
      </c>
      <c r="U468">
        <f>4127.7582275/365</f>
        <v>11.308926650684933</v>
      </c>
      <c r="V468">
        <v>2.7469999999999999</v>
      </c>
      <c r="W468" s="10" t="s">
        <v>445</v>
      </c>
    </row>
    <row r="469" spans="1:23">
      <c r="A469" t="s">
        <v>909</v>
      </c>
      <c r="B469" t="s">
        <v>910</v>
      </c>
      <c r="C469">
        <v>0.28000000000000003</v>
      </c>
      <c r="D469">
        <v>0.02</v>
      </c>
      <c r="E469">
        <v>1.29</v>
      </c>
      <c r="F469">
        <v>0.09</v>
      </c>
      <c r="G469">
        <v>26.73</v>
      </c>
      <c r="H469">
        <v>0.02</v>
      </c>
      <c r="I469">
        <v>0.05</v>
      </c>
      <c r="J469">
        <v>0.03</v>
      </c>
      <c r="K469">
        <v>40.200000000000003</v>
      </c>
      <c r="L469">
        <v>2</v>
      </c>
      <c r="M469">
        <f t="shared" si="56"/>
        <v>0.19054634950963925</v>
      </c>
      <c r="N469">
        <f t="shared" si="57"/>
        <v>4.4323296755182538E-3</v>
      </c>
      <c r="O469">
        <f t="shared" si="58"/>
        <v>0.69976484574994158</v>
      </c>
      <c r="P469">
        <f t="shared" si="59"/>
        <v>4.76705847165875E-2</v>
      </c>
      <c r="Q469">
        <f t="shared" si="60"/>
        <v>3.4814171430345348E-2</v>
      </c>
      <c r="R469">
        <f t="shared" si="61"/>
        <v>1.0522779635337466E-3</v>
      </c>
      <c r="S469">
        <f t="shared" si="62"/>
        <v>1.7452671050004784E-4</v>
      </c>
      <c r="T469">
        <f t="shared" si="63"/>
        <v>3.2547202127904254E-2</v>
      </c>
      <c r="U469">
        <v>1.536986301369863</v>
      </c>
      <c r="V469">
        <v>4.07</v>
      </c>
      <c r="W469" s="10" t="s">
        <v>115</v>
      </c>
    </row>
    <row r="470" spans="1:23">
      <c r="A470" t="s">
        <v>911</v>
      </c>
      <c r="B470" t="s">
        <v>912</v>
      </c>
      <c r="C470">
        <v>-0.37</v>
      </c>
      <c r="D470">
        <v>0.12</v>
      </c>
      <c r="E470">
        <v>0.72</v>
      </c>
      <c r="F470">
        <v>0.05</v>
      </c>
      <c r="G470">
        <v>528.07000000000005</v>
      </c>
      <c r="H470">
        <v>0.14000000000000001</v>
      </c>
      <c r="I470">
        <v>0.81910000000000005</v>
      </c>
      <c r="J470">
        <v>2.3E-3</v>
      </c>
      <c r="K470">
        <v>726.4</v>
      </c>
      <c r="L470">
        <v>7.1</v>
      </c>
      <c r="M470">
        <f t="shared" si="56"/>
        <v>1.146506671605489</v>
      </c>
      <c r="N470">
        <f t="shared" si="57"/>
        <v>2.6540279883795283E-2</v>
      </c>
      <c r="O470">
        <f t="shared" si="58"/>
        <v>13.309213481759999</v>
      </c>
      <c r="P470">
        <f t="shared" si="59"/>
        <v>0.63434358070244867</v>
      </c>
      <c r="Q470">
        <f t="shared" si="60"/>
        <v>0.13008730137733482</v>
      </c>
      <c r="R470">
        <f t="shared" si="61"/>
        <v>7.6194217360148364E-2</v>
      </c>
      <c r="S470">
        <f t="shared" si="62"/>
        <v>1.17616344262844E-3</v>
      </c>
      <c r="T470">
        <f t="shared" si="63"/>
        <v>0.61616729082222232</v>
      </c>
      <c r="U470">
        <v>3.8136986301369862</v>
      </c>
      <c r="V470">
        <v>8.36</v>
      </c>
      <c r="W470" s="10" t="s">
        <v>597</v>
      </c>
    </row>
    <row r="471" spans="1:23">
      <c r="A471" t="s">
        <v>913</v>
      </c>
      <c r="B471" t="s">
        <v>914</v>
      </c>
      <c r="C471">
        <v>-0.12</v>
      </c>
      <c r="D471">
        <v>0.01</v>
      </c>
      <c r="E471">
        <v>0.99</v>
      </c>
      <c r="F471">
        <v>7.0000000000000007E-2</v>
      </c>
      <c r="G471">
        <v>730.6</v>
      </c>
      <c r="H471">
        <v>5.7</v>
      </c>
      <c r="I471">
        <v>0.10199999999999999</v>
      </c>
      <c r="J471">
        <v>3.1E-2</v>
      </c>
      <c r="K471">
        <v>54.9</v>
      </c>
      <c r="L471">
        <v>1.1000000000000001</v>
      </c>
      <c r="M471">
        <f t="shared" si="56"/>
        <v>1.5829587596973667</v>
      </c>
      <c r="N471">
        <f t="shared" si="57"/>
        <v>3.8206453442593526E-2</v>
      </c>
      <c r="O471">
        <f t="shared" si="58"/>
        <v>2.4034115926554711</v>
      </c>
      <c r="P471">
        <f t="shared" si="59"/>
        <v>0.12349950339912104</v>
      </c>
      <c r="Q471">
        <f t="shared" si="60"/>
        <v>4.8155787830983961E-2</v>
      </c>
      <c r="R471">
        <f t="shared" si="61"/>
        <v>7.6794848160022886E-3</v>
      </c>
      <c r="S471">
        <f t="shared" si="62"/>
        <v>6.2503175828707873E-3</v>
      </c>
      <c r="T471">
        <f t="shared" si="63"/>
        <v>0.11329212894672255</v>
      </c>
      <c r="U471">
        <v>6.5</v>
      </c>
      <c r="V471">
        <v>4.8</v>
      </c>
      <c r="W471" s="10" t="s">
        <v>292</v>
      </c>
    </row>
    <row r="472" spans="1:23">
      <c r="A472" t="s">
        <v>915</v>
      </c>
      <c r="B472" t="s">
        <v>916</v>
      </c>
      <c r="C472">
        <v>0.41</v>
      </c>
      <c r="D472">
        <v>0.03</v>
      </c>
      <c r="E472">
        <v>1.24</v>
      </c>
      <c r="F472">
        <v>0.09</v>
      </c>
      <c r="G472">
        <v>1214</v>
      </c>
      <c r="H472">
        <v>9</v>
      </c>
      <c r="I472">
        <v>0.44</v>
      </c>
      <c r="J472">
        <v>7.0000000000000007E-2</v>
      </c>
      <c r="K472">
        <v>27.5</v>
      </c>
      <c r="L472">
        <v>1</v>
      </c>
      <c r="M472">
        <f t="shared" si="56"/>
        <v>2.3938178987644152</v>
      </c>
      <c r="N472">
        <f t="shared" si="57"/>
        <v>5.9111042353547222E-2</v>
      </c>
      <c r="O472">
        <f t="shared" si="58"/>
        <v>1.495680373960756</v>
      </c>
      <c r="P472">
        <f t="shared" si="59"/>
        <v>0.10711147107244612</v>
      </c>
      <c r="Q472">
        <f t="shared" si="60"/>
        <v>5.4388377234936586E-2</v>
      </c>
      <c r="R472">
        <f t="shared" si="61"/>
        <v>5.7126680949889992E-2</v>
      </c>
      <c r="S472">
        <f t="shared" si="62"/>
        <v>3.696080001550469E-3</v>
      </c>
      <c r="T472">
        <f t="shared" si="63"/>
        <v>7.2371630998101108E-2</v>
      </c>
      <c r="U472">
        <v>7.9972602739726026</v>
      </c>
      <c r="V472">
        <v>12.6</v>
      </c>
      <c r="W472" s="10" t="s">
        <v>115</v>
      </c>
    </row>
    <row r="473" spans="1:23">
      <c r="A473" t="s">
        <v>917</v>
      </c>
      <c r="B473" t="s">
        <v>918</v>
      </c>
      <c r="C473">
        <v>0.04</v>
      </c>
      <c r="D473">
        <v>0.02</v>
      </c>
      <c r="E473">
        <v>1.1499999999999999</v>
      </c>
      <c r="F473">
        <v>0.08</v>
      </c>
      <c r="G473">
        <v>141.60001</v>
      </c>
      <c r="H473">
        <v>2.8</v>
      </c>
      <c r="I473">
        <v>0.1</v>
      </c>
      <c r="J473">
        <v>0.08</v>
      </c>
      <c r="K473">
        <v>39</v>
      </c>
      <c r="L473">
        <v>3.5</v>
      </c>
      <c r="M473">
        <f t="shared" si="56"/>
        <v>0.55728783096578194</v>
      </c>
      <c r="N473">
        <f t="shared" si="57"/>
        <v>1.4864915528369911E-2</v>
      </c>
      <c r="O473">
        <f t="shared" si="58"/>
        <v>1.0920571042715466</v>
      </c>
      <c r="P473">
        <f t="shared" si="59"/>
        <v>0.11090411572690494</v>
      </c>
      <c r="Q473">
        <f t="shared" si="60"/>
        <v>9.8005124742318289E-2</v>
      </c>
      <c r="R473">
        <f t="shared" si="61"/>
        <v>8.8247038729013846E-3</v>
      </c>
      <c r="S473">
        <f t="shared" si="62"/>
        <v>7.1981159981564305E-3</v>
      </c>
      <c r="T473">
        <f t="shared" si="63"/>
        <v>5.0646126574912305E-2</v>
      </c>
      <c r="U473">
        <v>3.0027397260273969</v>
      </c>
      <c r="V473">
        <v>5.9</v>
      </c>
      <c r="W473" s="10" t="s">
        <v>115</v>
      </c>
    </row>
    <row r="474" spans="1:23">
      <c r="A474" t="s">
        <v>919</v>
      </c>
      <c r="B474" t="s">
        <v>920</v>
      </c>
      <c r="C474">
        <v>-0.14000000000000001</v>
      </c>
      <c r="D474">
        <v>0.04</v>
      </c>
      <c r="E474">
        <v>1.93</v>
      </c>
      <c r="F474">
        <v>0.22</v>
      </c>
      <c r="G474">
        <v>192</v>
      </c>
      <c r="H474">
        <v>0.22</v>
      </c>
      <c r="I474">
        <v>0.05</v>
      </c>
      <c r="J474">
        <v>0.03</v>
      </c>
      <c r="K474">
        <v>177.8</v>
      </c>
      <c r="L474">
        <v>4.3</v>
      </c>
      <c r="M474">
        <f t="shared" si="56"/>
        <v>0.81131843796224645</v>
      </c>
      <c r="N474">
        <f t="shared" si="57"/>
        <v>3.0833527381968994E-2</v>
      </c>
      <c r="O474">
        <f t="shared" si="58"/>
        <v>7.8115457433857012</v>
      </c>
      <c r="P474">
        <f t="shared" si="59"/>
        <v>0.62307770417066932</v>
      </c>
      <c r="Q474">
        <f t="shared" si="60"/>
        <v>0.18891814789965419</v>
      </c>
      <c r="R474">
        <f t="shared" si="61"/>
        <v>1.1746685328399552E-2</v>
      </c>
      <c r="S474">
        <f t="shared" si="62"/>
        <v>2.9835764992098175E-3</v>
      </c>
      <c r="T474">
        <f t="shared" si="63"/>
        <v>0.59362351072361119</v>
      </c>
      <c r="U474" s="2"/>
      <c r="V474" s="2"/>
      <c r="W474" s="10" t="s">
        <v>137</v>
      </c>
    </row>
    <row r="475" spans="1:23">
      <c r="A475" t="s">
        <v>921</v>
      </c>
      <c r="B475" t="s">
        <v>922</v>
      </c>
      <c r="C475">
        <v>0.31</v>
      </c>
      <c r="D475">
        <v>0.05</v>
      </c>
      <c r="E475">
        <v>1.28</v>
      </c>
      <c r="F475">
        <v>0.1</v>
      </c>
      <c r="G475">
        <v>1561</v>
      </c>
      <c r="H475">
        <v>12</v>
      </c>
      <c r="I475">
        <v>0.26600000000000001</v>
      </c>
      <c r="J475">
        <v>1.4E-2</v>
      </c>
      <c r="K475">
        <v>127</v>
      </c>
      <c r="L475">
        <v>2</v>
      </c>
      <c r="M475">
        <f t="shared" si="56"/>
        <v>2.8607287610606251</v>
      </c>
      <c r="N475">
        <f t="shared" si="57"/>
        <v>7.5927061534308296E-2</v>
      </c>
      <c r="O475">
        <f t="shared" si="58"/>
        <v>8.2354317761850773</v>
      </c>
      <c r="P475">
        <f t="shared" si="59"/>
        <v>0.44981599937915095</v>
      </c>
      <c r="Q475">
        <f t="shared" si="60"/>
        <v>0.12969183899504061</v>
      </c>
      <c r="R475">
        <f t="shared" si="61"/>
        <v>3.300397735633831E-2</v>
      </c>
      <c r="S475">
        <f t="shared" si="62"/>
        <v>2.1102964192658762E-2</v>
      </c>
      <c r="T475">
        <f t="shared" si="63"/>
        <v>0.42892873834297279</v>
      </c>
      <c r="U475">
        <v>9.8712328767123285</v>
      </c>
      <c r="V475">
        <v>8.6999999999999993</v>
      </c>
      <c r="W475" s="10" t="s">
        <v>33</v>
      </c>
    </row>
    <row r="476" spans="1:23">
      <c r="A476" t="s">
        <v>923</v>
      </c>
      <c r="B476" t="s">
        <v>924</v>
      </c>
      <c r="C476">
        <v>-0.25</v>
      </c>
      <c r="D476">
        <v>0.09</v>
      </c>
      <c r="E476">
        <v>2.6</v>
      </c>
      <c r="F476">
        <v>0.22</v>
      </c>
      <c r="G476">
        <v>4100</v>
      </c>
      <c r="H476">
        <v>225</v>
      </c>
      <c r="I476">
        <v>0.56000000000000005</v>
      </c>
      <c r="J476">
        <v>0.06</v>
      </c>
      <c r="K476" s="2"/>
      <c r="L476" s="2"/>
      <c r="M476">
        <f t="shared" si="56"/>
        <v>6.8968658314346341</v>
      </c>
      <c r="N476">
        <f t="shared" si="57"/>
        <v>0.31860371997239889</v>
      </c>
      <c r="O476">
        <f t="shared" si="58"/>
        <v>0</v>
      </c>
      <c r="P476">
        <f t="shared" si="59"/>
        <v>0</v>
      </c>
      <c r="Q476">
        <f t="shared" si="60"/>
        <v>0</v>
      </c>
      <c r="R476">
        <f t="shared" si="61"/>
        <v>0</v>
      </c>
      <c r="S476">
        <f t="shared" si="62"/>
        <v>0</v>
      </c>
      <c r="T476">
        <f t="shared" si="63"/>
        <v>0</v>
      </c>
      <c r="U476" s="2"/>
      <c r="V476" s="2"/>
      <c r="W476" s="10" t="s">
        <v>925</v>
      </c>
    </row>
    <row r="477" spans="1:23">
      <c r="A477" t="s">
        <v>926</v>
      </c>
      <c r="B477" t="s">
        <v>927</v>
      </c>
      <c r="C477">
        <v>-0.14000000000000001</v>
      </c>
      <c r="D477">
        <v>0.03</v>
      </c>
      <c r="E477">
        <v>3.21</v>
      </c>
      <c r="F477">
        <v>0.6</v>
      </c>
      <c r="G477">
        <v>501.75</v>
      </c>
      <c r="H477">
        <v>2.33</v>
      </c>
      <c r="I477">
        <v>0.15</v>
      </c>
      <c r="J477">
        <v>0.02</v>
      </c>
      <c r="K477">
        <v>161.88999999999999</v>
      </c>
      <c r="L477">
        <v>3.49</v>
      </c>
      <c r="M477">
        <f t="shared" si="56"/>
        <v>1.8237474119578849</v>
      </c>
      <c r="N477">
        <f t="shared" si="57"/>
        <v>0.11376930560547387</v>
      </c>
      <c r="O477">
        <f t="shared" si="58"/>
        <v>13.614061578314857</v>
      </c>
      <c r="P477">
        <f t="shared" si="59"/>
        <v>1.7222920868970546</v>
      </c>
      <c r="Q477">
        <f t="shared" si="60"/>
        <v>0.29348986909826957</v>
      </c>
      <c r="R477">
        <f t="shared" si="61"/>
        <v>4.178228617385632E-2</v>
      </c>
      <c r="S477">
        <f t="shared" si="62"/>
        <v>2.1073418686247229E-2</v>
      </c>
      <c r="T477">
        <f t="shared" si="63"/>
        <v>1.6964562714411038</v>
      </c>
      <c r="U477">
        <v>4.5342465753424657</v>
      </c>
      <c r="V477">
        <v>38.9</v>
      </c>
      <c r="W477" s="10" t="s">
        <v>28</v>
      </c>
    </row>
    <row r="478" spans="1:23">
      <c r="A478" t="s">
        <v>928</v>
      </c>
      <c r="B478" t="s">
        <v>929</v>
      </c>
      <c r="C478">
        <v>-0.24</v>
      </c>
      <c r="D478">
        <v>0.06</v>
      </c>
      <c r="E478">
        <v>3.83</v>
      </c>
      <c r="F478">
        <v>0.8</v>
      </c>
      <c r="G478">
        <v>745.7</v>
      </c>
      <c r="H478">
        <v>13.8</v>
      </c>
      <c r="I478">
        <v>0.4</v>
      </c>
      <c r="J478">
        <v>0.1</v>
      </c>
      <c r="K478">
        <v>91.5</v>
      </c>
      <c r="L478">
        <v>12.8</v>
      </c>
      <c r="M478">
        <f t="shared" si="56"/>
        <v>2.5191098753117096</v>
      </c>
      <c r="N478">
        <f t="shared" si="57"/>
        <v>0.17812722180032875</v>
      </c>
      <c r="O478">
        <f t="shared" si="58"/>
        <v>9.1571035088056174</v>
      </c>
      <c r="P478">
        <f t="shared" si="59"/>
        <v>1.8601777141861742</v>
      </c>
      <c r="Q478">
        <f t="shared" si="60"/>
        <v>1.2809937148930262</v>
      </c>
      <c r="R478">
        <f t="shared" si="61"/>
        <v>0.43605254803836274</v>
      </c>
      <c r="S478">
        <f t="shared" si="62"/>
        <v>5.6487429449518387E-2</v>
      </c>
      <c r="T478">
        <f t="shared" si="63"/>
        <v>1.2751406104516088</v>
      </c>
      <c r="U478">
        <v>5.2876712328767121</v>
      </c>
      <c r="V478">
        <v>36</v>
      </c>
      <c r="W478" s="10" t="s">
        <v>28</v>
      </c>
    </row>
    <row r="479" spans="1:23">
      <c r="A479" t="s">
        <v>930</v>
      </c>
      <c r="B479" t="s">
        <v>931</v>
      </c>
      <c r="C479">
        <v>0.2</v>
      </c>
      <c r="D479">
        <v>0.01</v>
      </c>
      <c r="E479">
        <v>1.1000000000000001</v>
      </c>
      <c r="F479">
        <v>0.08</v>
      </c>
      <c r="G479">
        <v>3668</v>
      </c>
      <c r="H479">
        <v>170</v>
      </c>
      <c r="I479">
        <v>0.04</v>
      </c>
      <c r="J479">
        <v>6.5000000000000002E-2</v>
      </c>
      <c r="K479">
        <v>47.4</v>
      </c>
      <c r="L479">
        <v>2.65</v>
      </c>
      <c r="M479">
        <f t="shared" si="56"/>
        <v>4.8071595512345384</v>
      </c>
      <c r="N479">
        <f t="shared" si="57"/>
        <v>0.18879182601567712</v>
      </c>
      <c r="O479">
        <f t="shared" si="58"/>
        <v>3.8286501424435286</v>
      </c>
      <c r="P479">
        <f t="shared" si="59"/>
        <v>0.28961007976413516</v>
      </c>
      <c r="Q479">
        <f t="shared" si="60"/>
        <v>0.21404900585391037</v>
      </c>
      <c r="R479">
        <f t="shared" si="61"/>
        <v>9.9704430792800225E-3</v>
      </c>
      <c r="S479">
        <f t="shared" si="62"/>
        <v>5.9148539096274065E-2</v>
      </c>
      <c r="T479">
        <f t="shared" si="63"/>
        <v>0.18563152205786804</v>
      </c>
      <c r="U479">
        <v>13.15068493150685</v>
      </c>
      <c r="V479">
        <v>5.4623699999999999</v>
      </c>
      <c r="W479" s="10" t="s">
        <v>115</v>
      </c>
    </row>
    <row r="480" spans="1:23">
      <c r="A480" t="s">
        <v>932</v>
      </c>
      <c r="B480" t="s">
        <v>933</v>
      </c>
      <c r="C480">
        <v>-0.49</v>
      </c>
      <c r="D480">
        <v>0.06</v>
      </c>
      <c r="E480">
        <v>3.72</v>
      </c>
      <c r="F480">
        <v>0.38</v>
      </c>
      <c r="G480">
        <v>535.6</v>
      </c>
      <c r="H480">
        <v>3</v>
      </c>
      <c r="I480">
        <v>0.35</v>
      </c>
      <c r="J480">
        <v>0.08</v>
      </c>
      <c r="K480">
        <v>251</v>
      </c>
      <c r="L480">
        <v>9.3000000000000007</v>
      </c>
      <c r="M480">
        <f t="shared" si="56"/>
        <v>2.0008419418829946</v>
      </c>
      <c r="N480">
        <f t="shared" si="57"/>
        <v>6.8537479917045008E-2</v>
      </c>
      <c r="O480">
        <f t="shared" si="58"/>
        <v>22.550158008151314</v>
      </c>
      <c r="P480">
        <f t="shared" si="59"/>
        <v>1.8910097372057002</v>
      </c>
      <c r="Q480">
        <f t="shared" si="60"/>
        <v>0.83552378277214023</v>
      </c>
      <c r="R480">
        <f t="shared" si="61"/>
        <v>0.71954920139970002</v>
      </c>
      <c r="S480">
        <f t="shared" si="62"/>
        <v>4.2102610172052544E-2</v>
      </c>
      <c r="T480">
        <f t="shared" si="63"/>
        <v>1.5356738428490142</v>
      </c>
      <c r="U480">
        <v>5.2630136986301368</v>
      </c>
      <c r="V480">
        <v>34.5</v>
      </c>
      <c r="W480" s="10" t="s">
        <v>77</v>
      </c>
    </row>
    <row r="481" spans="1:23">
      <c r="A481" t="s">
        <v>934</v>
      </c>
      <c r="B481" t="s">
        <v>935</v>
      </c>
      <c r="C481">
        <v>-0.11</v>
      </c>
      <c r="D481">
        <v>0.02</v>
      </c>
      <c r="E481">
        <v>1.06</v>
      </c>
      <c r="F481">
        <v>7.0000000000000007E-2</v>
      </c>
      <c r="G481">
        <v>1845</v>
      </c>
      <c r="H481">
        <v>167</v>
      </c>
      <c r="I481">
        <v>0.08</v>
      </c>
      <c r="J481">
        <v>0.06</v>
      </c>
      <c r="K481">
        <v>15</v>
      </c>
      <c r="L481">
        <v>3.6</v>
      </c>
      <c r="M481">
        <f t="shared" si="56"/>
        <v>3.003108056795627</v>
      </c>
      <c r="N481">
        <f t="shared" si="57"/>
        <v>0.19289830259457247</v>
      </c>
      <c r="O481">
        <f t="shared" si="58"/>
        <v>0.93779930533990441</v>
      </c>
      <c r="P481">
        <f t="shared" si="59"/>
        <v>0.23061451643360195</v>
      </c>
      <c r="Q481">
        <f t="shared" si="60"/>
        <v>0.22507183328157707</v>
      </c>
      <c r="R481">
        <f t="shared" si="61"/>
        <v>4.5304314267628236E-3</v>
      </c>
      <c r="S481">
        <f t="shared" si="62"/>
        <v>2.8294938390562609E-2</v>
      </c>
      <c r="T481">
        <f t="shared" si="63"/>
        <v>4.1286761870310267E-2</v>
      </c>
      <c r="U481">
        <v>6.3397260273972602</v>
      </c>
      <c r="V481">
        <v>3.4</v>
      </c>
      <c r="W481" s="10" t="s">
        <v>109</v>
      </c>
    </row>
    <row r="482" spans="1:23">
      <c r="A482" t="s">
        <v>936</v>
      </c>
      <c r="B482" t="s">
        <v>937</v>
      </c>
      <c r="C482">
        <v>0.12</v>
      </c>
      <c r="D482">
        <v>0.05</v>
      </c>
      <c r="E482">
        <v>0.84</v>
      </c>
      <c r="F482">
        <v>7.0000000000000007E-2</v>
      </c>
      <c r="G482">
        <v>3.4441999999999999</v>
      </c>
      <c r="H482">
        <v>2.0000000000000001E-4</v>
      </c>
      <c r="I482">
        <v>4.07E-2</v>
      </c>
      <c r="J482">
        <v>3.7900000000000003E-2</v>
      </c>
      <c r="K482">
        <v>67.400000000000006</v>
      </c>
      <c r="L482">
        <v>0.4</v>
      </c>
      <c r="M482">
        <f t="shared" si="56"/>
        <v>4.2133101281549706E-2</v>
      </c>
      <c r="N482">
        <f t="shared" si="57"/>
        <v>1.170365061058228E-3</v>
      </c>
      <c r="O482">
        <f t="shared" si="58"/>
        <v>0.4453748578913504</v>
      </c>
      <c r="P482">
        <f t="shared" si="59"/>
        <v>2.4893340354598944E-2</v>
      </c>
      <c r="Q482">
        <f t="shared" si="60"/>
        <v>2.643174230809201E-3</v>
      </c>
      <c r="R482">
        <f t="shared" si="61"/>
        <v>6.8814398316982583E-4</v>
      </c>
      <c r="S482">
        <f t="shared" si="62"/>
        <v>8.6207703364371076E-6</v>
      </c>
      <c r="T482">
        <f t="shared" si="63"/>
        <v>2.4743047660630579E-2</v>
      </c>
      <c r="U482">
        <v>1.098630136986301</v>
      </c>
      <c r="V482">
        <v>3.3</v>
      </c>
      <c r="W482" s="10" t="s">
        <v>100</v>
      </c>
    </row>
    <row r="483" spans="1:23">
      <c r="A483" t="s">
        <v>938</v>
      </c>
      <c r="B483" t="s">
        <v>939</v>
      </c>
      <c r="C483">
        <v>0.33</v>
      </c>
      <c r="D483">
        <v>0.05</v>
      </c>
      <c r="E483">
        <v>1.24</v>
      </c>
      <c r="F483">
        <v>0.1</v>
      </c>
      <c r="G483">
        <v>428.1</v>
      </c>
      <c r="H483">
        <v>1.1000000000000001</v>
      </c>
      <c r="I483">
        <v>0.06</v>
      </c>
      <c r="J483">
        <v>4.2999999999999997E-2</v>
      </c>
      <c r="K483">
        <v>32.200000000000003</v>
      </c>
      <c r="L483">
        <v>1.4</v>
      </c>
      <c r="M483">
        <f t="shared" si="56"/>
        <v>1.1948373885351373</v>
      </c>
      <c r="N483">
        <f t="shared" si="57"/>
        <v>3.2184431564682578E-2</v>
      </c>
      <c r="O483">
        <f t="shared" si="58"/>
        <v>1.3753474283694263</v>
      </c>
      <c r="P483">
        <f t="shared" si="59"/>
        <v>9.5170712092055798E-2</v>
      </c>
      <c r="Q483">
        <f t="shared" si="60"/>
        <v>5.9797714276931577E-2</v>
      </c>
      <c r="R483">
        <f t="shared" si="61"/>
        <v>3.5612167454768364E-3</v>
      </c>
      <c r="S483">
        <f t="shared" si="62"/>
        <v>1.1779819132651007E-3</v>
      </c>
      <c r="T483">
        <f t="shared" si="63"/>
        <v>7.3943410127388531E-2</v>
      </c>
      <c r="U483" s="2"/>
      <c r="V483" s="2"/>
      <c r="W483" s="10" t="s">
        <v>25</v>
      </c>
    </row>
    <row r="484" spans="1:23">
      <c r="A484" t="s">
        <v>940</v>
      </c>
      <c r="B484" t="s">
        <v>941</v>
      </c>
      <c r="C484">
        <v>-0.11</v>
      </c>
      <c r="D484">
        <v>0.02</v>
      </c>
      <c r="E484">
        <v>0.94</v>
      </c>
      <c r="F484">
        <v>7.0000000000000007E-2</v>
      </c>
      <c r="G484">
        <v>2208</v>
      </c>
      <c r="H484">
        <v>66</v>
      </c>
      <c r="I484">
        <v>0.12</v>
      </c>
      <c r="J484">
        <v>0.06</v>
      </c>
      <c r="K484">
        <v>23.7</v>
      </c>
      <c r="L484">
        <v>1.9</v>
      </c>
      <c r="M484">
        <f t="shared" si="56"/>
        <v>3.2522212832062576</v>
      </c>
      <c r="N484">
        <f t="shared" si="57"/>
        <v>0.10352453752617567</v>
      </c>
      <c r="O484">
        <f t="shared" si="58"/>
        <v>1.4461958403957915</v>
      </c>
      <c r="P484">
        <f t="shared" si="59"/>
        <v>0.13753573361983137</v>
      </c>
      <c r="Q484">
        <f t="shared" si="60"/>
        <v>0.1159397509178061</v>
      </c>
      <c r="R484">
        <f t="shared" si="61"/>
        <v>1.0564742340553671E-2</v>
      </c>
      <c r="S484">
        <f t="shared" si="62"/>
        <v>1.4409560003943585E-2</v>
      </c>
      <c r="T484">
        <f t="shared" si="63"/>
        <v>7.1796956615393911E-2</v>
      </c>
      <c r="U484">
        <f>4700/365</f>
        <v>12.876712328767123</v>
      </c>
      <c r="V484">
        <v>6.69</v>
      </c>
      <c r="W484" s="10" t="s">
        <v>115</v>
      </c>
    </row>
    <row r="485" spans="1:23">
      <c r="A485" t="s">
        <v>942</v>
      </c>
      <c r="B485" t="s">
        <v>943</v>
      </c>
      <c r="C485">
        <v>0.26</v>
      </c>
      <c r="D485">
        <v>0.1</v>
      </c>
      <c r="E485">
        <v>0.85</v>
      </c>
      <c r="F485">
        <v>0.19</v>
      </c>
      <c r="G485">
        <v>17.990998999999999</v>
      </c>
      <c r="H485">
        <v>7.0000000000000001E-3</v>
      </c>
      <c r="I485">
        <v>4.9000000000000002E-2</v>
      </c>
      <c r="J485">
        <v>8.0000000000000002E-3</v>
      </c>
      <c r="K485">
        <v>58.1</v>
      </c>
      <c r="L485">
        <v>0.5</v>
      </c>
      <c r="M485">
        <f t="shared" si="56"/>
        <v>0.12734481061656117</v>
      </c>
      <c r="N485">
        <f t="shared" si="57"/>
        <v>9.4884943657196248E-3</v>
      </c>
      <c r="O485">
        <f t="shared" si="58"/>
        <v>0.6711640218019741</v>
      </c>
      <c r="P485">
        <f t="shared" si="59"/>
        <v>0.10018362507766108</v>
      </c>
      <c r="Q485">
        <f t="shared" si="60"/>
        <v>5.7759382254903109E-3</v>
      </c>
      <c r="R485">
        <f t="shared" si="61"/>
        <v>2.6372951110253105E-4</v>
      </c>
      <c r="S485">
        <f t="shared" si="62"/>
        <v>8.7046271538595868E-5</v>
      </c>
      <c r="T485">
        <f t="shared" si="63"/>
        <v>0.100016599327353</v>
      </c>
      <c r="U485">
        <v>1.1041095890410959</v>
      </c>
      <c r="V485">
        <v>4</v>
      </c>
      <c r="W485" s="10" t="s">
        <v>100</v>
      </c>
    </row>
    <row r="486" spans="1:23">
      <c r="A486" t="s">
        <v>944</v>
      </c>
      <c r="B486" t="s">
        <v>943</v>
      </c>
      <c r="C486">
        <v>0.26</v>
      </c>
      <c r="D486">
        <v>0.1</v>
      </c>
      <c r="E486">
        <v>0.88</v>
      </c>
      <c r="F486">
        <v>0.17</v>
      </c>
      <c r="G486">
        <v>36.07</v>
      </c>
      <c r="H486">
        <v>0.155</v>
      </c>
      <c r="I486">
        <v>1.4999999999999999E-2</v>
      </c>
      <c r="J486">
        <v>1.0999999999999999E-2</v>
      </c>
      <c r="K486">
        <v>0.33</v>
      </c>
      <c r="L486">
        <v>0.85</v>
      </c>
      <c r="M486">
        <f t="shared" si="56"/>
        <v>0.20483134148144946</v>
      </c>
      <c r="N486">
        <f t="shared" si="57"/>
        <v>1.3202943527190198E-2</v>
      </c>
      <c r="O486">
        <f t="shared" si="58"/>
        <v>4.9246918522654918E-3</v>
      </c>
      <c r="P486">
        <f t="shared" si="59"/>
        <v>1.2700660449523976E-2</v>
      </c>
      <c r="Q486">
        <f t="shared" si="60"/>
        <v>1.2684812346744449E-2</v>
      </c>
      <c r="R486">
        <f t="shared" si="61"/>
        <v>8.1275702595464619E-7</v>
      </c>
      <c r="S486">
        <f t="shared" si="62"/>
        <v>7.0541284271430705E-6</v>
      </c>
      <c r="T486">
        <f t="shared" si="63"/>
        <v>6.3424061733722246E-4</v>
      </c>
      <c r="U486" s="2"/>
      <c r="V486" s="2"/>
      <c r="W486" s="10" t="s">
        <v>100</v>
      </c>
    </row>
    <row r="487" spans="1:23">
      <c r="A487" t="s">
        <v>945</v>
      </c>
      <c r="B487" t="s">
        <v>943</v>
      </c>
      <c r="C487">
        <v>0.26</v>
      </c>
      <c r="D487">
        <v>0.1</v>
      </c>
      <c r="E487">
        <v>0.88</v>
      </c>
      <c r="F487">
        <v>0.17</v>
      </c>
      <c r="G487">
        <v>5174</v>
      </c>
      <c r="H487">
        <v>176.5</v>
      </c>
      <c r="I487">
        <v>0.38900000000000001</v>
      </c>
      <c r="J487">
        <v>5.8500000000000003E-2</v>
      </c>
      <c r="K487">
        <v>0.33</v>
      </c>
      <c r="L487">
        <v>0.85</v>
      </c>
      <c r="M487">
        <f t="shared" si="56"/>
        <v>5.6128477755151298</v>
      </c>
      <c r="N487">
        <f t="shared" si="57"/>
        <v>0.38331164898707865</v>
      </c>
      <c r="O487">
        <f t="shared" si="58"/>
        <v>2.375161144546983E-2</v>
      </c>
      <c r="P487">
        <f t="shared" si="59"/>
        <v>6.1258724502808004E-2</v>
      </c>
      <c r="Q487">
        <f t="shared" si="60"/>
        <v>6.1178393117119242E-2</v>
      </c>
      <c r="R487">
        <f t="shared" si="61"/>
        <v>6.3687630524477952E-4</v>
      </c>
      <c r="S487">
        <f t="shared" si="62"/>
        <v>2.7007856076056102E-4</v>
      </c>
      <c r="T487">
        <f t="shared" si="63"/>
        <v>3.0589196558559626E-3</v>
      </c>
      <c r="U487" s="2"/>
      <c r="V487" s="2"/>
      <c r="W487" s="10" t="s">
        <v>100</v>
      </c>
    </row>
    <row r="488" spans="1:23">
      <c r="A488" t="s">
        <v>946</v>
      </c>
      <c r="B488" t="s">
        <v>947</v>
      </c>
      <c r="C488">
        <v>0.21</v>
      </c>
      <c r="D488">
        <v>0.02</v>
      </c>
      <c r="E488">
        <v>1</v>
      </c>
      <c r="F488">
        <v>7.0000000000000007E-2</v>
      </c>
      <c r="G488">
        <v>379</v>
      </c>
      <c r="H488">
        <v>2</v>
      </c>
      <c r="I488">
        <v>0.05</v>
      </c>
      <c r="J488">
        <v>0.03</v>
      </c>
      <c r="K488">
        <v>163.5</v>
      </c>
      <c r="L488">
        <v>3</v>
      </c>
      <c r="M488">
        <f t="shared" si="56"/>
        <v>1.025410035945671</v>
      </c>
      <c r="N488">
        <f t="shared" si="57"/>
        <v>2.4196656454575624E-2</v>
      </c>
      <c r="O488">
        <f t="shared" si="58"/>
        <v>5.8129613458152392</v>
      </c>
      <c r="P488">
        <f t="shared" si="59"/>
        <v>0.29179706484648682</v>
      </c>
      <c r="Q488">
        <f t="shared" si="60"/>
        <v>0.10665984120761909</v>
      </c>
      <c r="R488">
        <f t="shared" si="61"/>
        <v>8.7412952568650237E-3</v>
      </c>
      <c r="S488">
        <f t="shared" si="62"/>
        <v>1.0225085920519331E-2</v>
      </c>
      <c r="T488">
        <f t="shared" si="63"/>
        <v>0.27127152947137784</v>
      </c>
      <c r="U488">
        <v>8.1397260273972609</v>
      </c>
      <c r="V488">
        <v>7.33</v>
      </c>
      <c r="W488" s="10" t="s">
        <v>292</v>
      </c>
    </row>
    <row r="489" spans="1:23">
      <c r="A489" t="s">
        <v>948</v>
      </c>
      <c r="B489" t="s">
        <v>949</v>
      </c>
      <c r="C489">
        <v>0.36</v>
      </c>
      <c r="D489">
        <v>0.02</v>
      </c>
      <c r="E489">
        <v>1.1599999999999999</v>
      </c>
      <c r="F489">
        <v>0.08</v>
      </c>
      <c r="G489">
        <v>1116</v>
      </c>
      <c r="H489">
        <v>26</v>
      </c>
      <c r="I489">
        <v>0.81</v>
      </c>
      <c r="J489">
        <v>3.5000000000000003E-2</v>
      </c>
      <c r="K489">
        <v>37.299999999999997</v>
      </c>
      <c r="L489">
        <v>3</v>
      </c>
      <c r="M489">
        <f t="shared" si="56"/>
        <v>2.2134355617219534</v>
      </c>
      <c r="N489">
        <f t="shared" si="57"/>
        <v>6.1408532803773966E-2</v>
      </c>
      <c r="O489">
        <f t="shared" si="58"/>
        <v>1.2321449459217058</v>
      </c>
      <c r="P489">
        <f t="shared" si="59"/>
        <v>0.15309780989551236</v>
      </c>
      <c r="Q489">
        <f t="shared" si="60"/>
        <v>9.9100129698796738E-2</v>
      </c>
      <c r="R489">
        <f t="shared" si="61"/>
        <v>0.10157403087199876</v>
      </c>
      <c r="S489">
        <f t="shared" si="62"/>
        <v>9.5686286122952068E-3</v>
      </c>
      <c r="T489">
        <f t="shared" si="63"/>
        <v>5.6650342341227858E-2</v>
      </c>
      <c r="U489">
        <v>5.4493150684931511</v>
      </c>
      <c r="V489">
        <v>2.19</v>
      </c>
      <c r="W489" s="10" t="s">
        <v>109</v>
      </c>
    </row>
    <row r="490" spans="1:23">
      <c r="A490" t="s">
        <v>950</v>
      </c>
      <c r="B490" t="s">
        <v>951</v>
      </c>
      <c r="C490">
        <v>-0.75</v>
      </c>
      <c r="D490">
        <v>0.12</v>
      </c>
      <c r="E490">
        <v>0.69</v>
      </c>
      <c r="F490">
        <v>0.06</v>
      </c>
      <c r="G490">
        <v>2558</v>
      </c>
      <c r="H490">
        <v>8</v>
      </c>
      <c r="I490">
        <v>0.57699999999999996</v>
      </c>
      <c r="J490">
        <v>1.0999999999999999E-2</v>
      </c>
      <c r="K490">
        <v>1243</v>
      </c>
      <c r="L490">
        <v>24.5</v>
      </c>
      <c r="M490">
        <f t="shared" si="56"/>
        <v>3.236096626388751</v>
      </c>
      <c r="N490">
        <f t="shared" si="57"/>
        <v>9.404225402669919E-2</v>
      </c>
      <c r="O490">
        <f t="shared" si="58"/>
        <v>53.329423481150833</v>
      </c>
      <c r="P490">
        <f t="shared" si="59"/>
        <v>3.3050280925071696</v>
      </c>
      <c r="Q490">
        <f t="shared" si="60"/>
        <v>1.0511431015995139</v>
      </c>
      <c r="R490">
        <f t="shared" si="61"/>
        <v>0.50741502903718527</v>
      </c>
      <c r="S490">
        <f t="shared" si="62"/>
        <v>5.559491632124143E-2</v>
      </c>
      <c r="T490">
        <f t="shared" si="63"/>
        <v>3.0915607815159905</v>
      </c>
      <c r="U490">
        <v>7.536986301369863</v>
      </c>
      <c r="V490">
        <v>4.7</v>
      </c>
      <c r="W490" s="10" t="s">
        <v>129</v>
      </c>
    </row>
    <row r="491" spans="1:23">
      <c r="A491" t="s">
        <v>952</v>
      </c>
      <c r="B491" t="s">
        <v>953</v>
      </c>
      <c r="C491">
        <v>0.04</v>
      </c>
      <c r="D491">
        <v>0.06</v>
      </c>
      <c r="E491">
        <v>0.83</v>
      </c>
      <c r="F491">
        <v>0.19</v>
      </c>
      <c r="G491">
        <v>6.0880999999999998</v>
      </c>
      <c r="H491">
        <v>1.8E-3</v>
      </c>
      <c r="I491">
        <v>8.5999999999999993E-2</v>
      </c>
      <c r="J491">
        <v>1.9E-2</v>
      </c>
      <c r="K491">
        <v>125.8</v>
      </c>
      <c r="L491">
        <v>2.2999999999999998</v>
      </c>
      <c r="M491">
        <f t="shared" si="56"/>
        <v>6.1350575270999005E-2</v>
      </c>
      <c r="N491">
        <f t="shared" si="57"/>
        <v>4.6813848156438305E-3</v>
      </c>
      <c r="O491">
        <f t="shared" si="58"/>
        <v>0.99424052641618232</v>
      </c>
      <c r="P491">
        <f t="shared" si="59"/>
        <v>0.15282526151857947</v>
      </c>
      <c r="Q491">
        <f t="shared" si="60"/>
        <v>1.8177688479787114E-2</v>
      </c>
      <c r="R491">
        <f t="shared" si="61"/>
        <v>1.6366940090550123E-3</v>
      </c>
      <c r="S491">
        <f t="shared" si="62"/>
        <v>9.7985301793615344E-5</v>
      </c>
      <c r="T491">
        <f t="shared" si="63"/>
        <v>0.15173148595909611</v>
      </c>
      <c r="U491">
        <v>0.53150684931506853</v>
      </c>
      <c r="V491">
        <v>89.5</v>
      </c>
      <c r="W491" s="10" t="s">
        <v>137</v>
      </c>
    </row>
    <row r="492" spans="1:23">
      <c r="A492" t="s">
        <v>954</v>
      </c>
      <c r="B492" t="s">
        <v>955</v>
      </c>
      <c r="C492">
        <v>-0.21</v>
      </c>
      <c r="D492">
        <v>0.02</v>
      </c>
      <c r="E492">
        <v>2.0299999999999998</v>
      </c>
      <c r="F492">
        <v>0.2</v>
      </c>
      <c r="G492">
        <v>387.1</v>
      </c>
      <c r="H492">
        <v>3.4</v>
      </c>
      <c r="I492">
        <v>0.16800000000000001</v>
      </c>
      <c r="J492">
        <v>7.0000000000000007E-2</v>
      </c>
      <c r="K492">
        <v>33.5</v>
      </c>
      <c r="L492">
        <v>2.2000000000000002</v>
      </c>
      <c r="M492">
        <f t="shared" si="56"/>
        <v>1.3167971681078507</v>
      </c>
      <c r="N492">
        <f t="shared" si="57"/>
        <v>4.3926585397533573E-2</v>
      </c>
      <c r="O492">
        <f t="shared" si="58"/>
        <v>1.8980593864904778</v>
      </c>
      <c r="P492">
        <f t="shared" si="59"/>
        <v>0.17786989978727799</v>
      </c>
      <c r="Q492">
        <f t="shared" si="60"/>
        <v>0.12464867612773287</v>
      </c>
      <c r="R492">
        <f t="shared" si="61"/>
        <v>2.2969468668837284E-2</v>
      </c>
      <c r="S492">
        <f t="shared" si="62"/>
        <v>5.5570497839211447E-3</v>
      </c>
      <c r="T492">
        <f t="shared" si="63"/>
        <v>0.12466728318492465</v>
      </c>
      <c r="U492">
        <v>3.5424657534246582</v>
      </c>
      <c r="V492">
        <v>6.1</v>
      </c>
      <c r="W492" s="10" t="s">
        <v>25</v>
      </c>
    </row>
    <row r="493" spans="1:23">
      <c r="A493" t="s">
        <v>956</v>
      </c>
      <c r="B493" t="s">
        <v>957</v>
      </c>
      <c r="C493">
        <v>-0.24</v>
      </c>
      <c r="D493">
        <v>0.02</v>
      </c>
      <c r="E493">
        <v>0.86</v>
      </c>
      <c r="F493">
        <v>0.06</v>
      </c>
      <c r="G493">
        <v>1362.3</v>
      </c>
      <c r="H493">
        <v>4.3</v>
      </c>
      <c r="I493">
        <v>0.45900000000000002</v>
      </c>
      <c r="J493">
        <v>8.0000000000000002E-3</v>
      </c>
      <c r="K493">
        <v>0.91</v>
      </c>
      <c r="L493">
        <v>0.04</v>
      </c>
      <c r="M493">
        <f t="shared" si="56"/>
        <v>2.2881583626062549</v>
      </c>
      <c r="N493">
        <f t="shared" si="57"/>
        <v>5.343037899989931E-2</v>
      </c>
      <c r="O493">
        <f t="shared" si="58"/>
        <v>3.9868911593844356E-2</v>
      </c>
      <c r="P493">
        <f t="shared" si="59"/>
        <v>2.5585202588897819E-3</v>
      </c>
      <c r="Q493">
        <f t="shared" si="60"/>
        <v>1.7524796304986532E-3</v>
      </c>
      <c r="R493">
        <f t="shared" si="61"/>
        <v>1.8547462226627825E-4</v>
      </c>
      <c r="S493">
        <f t="shared" si="62"/>
        <v>4.1947764773674629E-5</v>
      </c>
      <c r="T493">
        <f t="shared" si="63"/>
        <v>1.8543679811090397E-3</v>
      </c>
      <c r="U493">
        <v>4.41</v>
      </c>
      <c r="V493">
        <v>3.93</v>
      </c>
      <c r="W493" s="10" t="s">
        <v>700</v>
      </c>
    </row>
    <row r="494" spans="1:23">
      <c r="A494" t="s">
        <v>958</v>
      </c>
      <c r="B494" t="s">
        <v>959</v>
      </c>
      <c r="C494">
        <v>-0.14000000000000001</v>
      </c>
      <c r="D494">
        <v>0.01</v>
      </c>
      <c r="E494">
        <v>0.87</v>
      </c>
      <c r="F494">
        <v>0.06</v>
      </c>
      <c r="G494">
        <v>2443</v>
      </c>
      <c r="H494">
        <v>161</v>
      </c>
      <c r="I494">
        <v>0.08</v>
      </c>
      <c r="J494">
        <v>5.5E-2</v>
      </c>
      <c r="K494">
        <v>41.3</v>
      </c>
      <c r="L494">
        <v>2.9</v>
      </c>
      <c r="M494">
        <f t="shared" si="56"/>
        <v>3.3904719251846345</v>
      </c>
      <c r="N494">
        <f t="shared" si="57"/>
        <v>0.1681195593935447</v>
      </c>
      <c r="O494">
        <f t="shared" si="58"/>
        <v>2.4855356105295292</v>
      </c>
      <c r="P494">
        <f t="shared" si="59"/>
        <v>0.2159217268870581</v>
      </c>
      <c r="Q494">
        <f t="shared" si="60"/>
        <v>0.17452913487979746</v>
      </c>
      <c r="R494">
        <f t="shared" si="61"/>
        <v>1.1006800207658946E-2</v>
      </c>
      <c r="S494">
        <f t="shared" si="62"/>
        <v>5.4601068808194077E-2</v>
      </c>
      <c r="T494">
        <f t="shared" si="63"/>
        <v>0.11427749933469099</v>
      </c>
      <c r="U494">
        <v>5.441095890410959</v>
      </c>
      <c r="V494">
        <v>1.6</v>
      </c>
      <c r="W494" s="10" t="s">
        <v>109</v>
      </c>
    </row>
    <row r="495" spans="1:23">
      <c r="A495" t="s">
        <v>960</v>
      </c>
      <c r="B495" t="s">
        <v>961</v>
      </c>
      <c r="C495">
        <v>0</v>
      </c>
      <c r="D495">
        <v>0.04</v>
      </c>
      <c r="E495">
        <v>2.54</v>
      </c>
      <c r="F495">
        <v>0.11</v>
      </c>
      <c r="G495">
        <v>311.60000000000002</v>
      </c>
      <c r="H495">
        <v>1.8</v>
      </c>
      <c r="I495">
        <v>0.129</v>
      </c>
      <c r="J495">
        <v>9.1999999999999998E-2</v>
      </c>
      <c r="K495">
        <v>26.33</v>
      </c>
      <c r="L495">
        <v>3.6</v>
      </c>
      <c r="M495">
        <f t="shared" si="56"/>
        <v>1.2278565422387517</v>
      </c>
      <c r="N495">
        <f t="shared" si="57"/>
        <v>1.834485922654492E-2</v>
      </c>
      <c r="O495">
        <f t="shared" si="58"/>
        <v>1.6209589780728331</v>
      </c>
      <c r="P495">
        <f t="shared" si="59"/>
        <v>0.22737939169463811</v>
      </c>
      <c r="Q495">
        <f t="shared" si="60"/>
        <v>0.22162750934531708</v>
      </c>
      <c r="R495">
        <f t="shared" si="61"/>
        <v>1.9563090541468965E-2</v>
      </c>
      <c r="S495">
        <f t="shared" si="62"/>
        <v>3.121230381398268E-3</v>
      </c>
      <c r="T495">
        <f t="shared" si="63"/>
        <v>4.6799340574281263E-2</v>
      </c>
      <c r="U495">
        <v>8.8219178082191778</v>
      </c>
      <c r="V495">
        <v>12.4</v>
      </c>
      <c r="W495" s="10" t="s">
        <v>962</v>
      </c>
    </row>
    <row r="496" spans="1:23">
      <c r="A496" t="s">
        <v>963</v>
      </c>
      <c r="B496" t="s">
        <v>964</v>
      </c>
      <c r="C496" s="2"/>
      <c r="D496" s="2"/>
      <c r="E496" s="2"/>
      <c r="F496" s="2"/>
      <c r="G496">
        <v>1481</v>
      </c>
      <c r="H496">
        <v>22</v>
      </c>
      <c r="I496">
        <v>0.33</v>
      </c>
      <c r="J496">
        <v>0.15</v>
      </c>
      <c r="K496" s="2"/>
      <c r="L496" s="2"/>
      <c r="M496">
        <f t="shared" si="56"/>
        <v>0</v>
      </c>
      <c r="N496" t="e">
        <f t="shared" si="57"/>
        <v>#DIV/0!</v>
      </c>
      <c r="O496">
        <f t="shared" si="58"/>
        <v>0</v>
      </c>
      <c r="P496" t="e">
        <f t="shared" si="59"/>
        <v>#DIV/0!</v>
      </c>
      <c r="Q496">
        <f t="shared" si="60"/>
        <v>0</v>
      </c>
      <c r="R496">
        <f t="shared" si="61"/>
        <v>0</v>
      </c>
      <c r="S496">
        <f t="shared" si="62"/>
        <v>0</v>
      </c>
      <c r="T496" t="e">
        <f t="shared" si="63"/>
        <v>#DIV/0!</v>
      </c>
      <c r="U496">
        <v>14.260273972602739</v>
      </c>
      <c r="V496">
        <v>0.72</v>
      </c>
      <c r="W496" s="5"/>
    </row>
    <row r="497" spans="1:23">
      <c r="A497" t="s">
        <v>965</v>
      </c>
      <c r="B497" t="s">
        <v>966</v>
      </c>
      <c r="C497">
        <v>0.37</v>
      </c>
      <c r="D497">
        <v>0.03</v>
      </c>
      <c r="E497">
        <v>1.05</v>
      </c>
      <c r="F497">
        <v>0.08</v>
      </c>
      <c r="G497">
        <v>2532.5</v>
      </c>
      <c r="H497">
        <v>10.6</v>
      </c>
      <c r="I497">
        <v>0.189</v>
      </c>
      <c r="J497">
        <v>1.4E-2</v>
      </c>
      <c r="K497">
        <v>126.1</v>
      </c>
      <c r="L497">
        <v>1.9</v>
      </c>
      <c r="M497">
        <f t="shared" si="56"/>
        <v>3.6974373678898318</v>
      </c>
      <c r="N497">
        <f t="shared" si="57"/>
        <v>9.4468260332246076E-2</v>
      </c>
      <c r="O497">
        <f t="shared" si="58"/>
        <v>8.5770106157753307</v>
      </c>
      <c r="P497">
        <f t="shared" si="59"/>
        <v>0.45518785408588502</v>
      </c>
      <c r="Q497">
        <f t="shared" si="60"/>
        <v>0.12923330824720958</v>
      </c>
      <c r="R497">
        <f t="shared" si="61"/>
        <v>2.3535481006370072E-2</v>
      </c>
      <c r="S497">
        <f t="shared" si="62"/>
        <v>1.1966609085517419E-2</v>
      </c>
      <c r="T497">
        <f t="shared" si="63"/>
        <v>0.43565768207112782</v>
      </c>
      <c r="U497">
        <v>6</v>
      </c>
      <c r="V497">
        <v>10</v>
      </c>
      <c r="W497" s="10" t="s">
        <v>109</v>
      </c>
    </row>
    <row r="498" spans="1:23">
      <c r="A498" t="s">
        <v>967</v>
      </c>
      <c r="B498" t="s">
        <v>966</v>
      </c>
      <c r="C498">
        <v>0.37</v>
      </c>
      <c r="D498">
        <v>0.03</v>
      </c>
      <c r="E498">
        <v>1.05</v>
      </c>
      <c r="F498">
        <v>0.08</v>
      </c>
      <c r="G498">
        <v>6921</v>
      </c>
      <c r="H498">
        <v>621</v>
      </c>
      <c r="I498">
        <v>0.35</v>
      </c>
      <c r="J498">
        <v>0.1</v>
      </c>
      <c r="K498">
        <v>35.799999999999997</v>
      </c>
      <c r="L498">
        <v>3.4</v>
      </c>
      <c r="M498">
        <f t="shared" si="56"/>
        <v>7.2273722332953971</v>
      </c>
      <c r="N498">
        <f t="shared" si="57"/>
        <v>0.46967829744850842</v>
      </c>
      <c r="O498">
        <f t="shared" si="58"/>
        <v>3.2476251369675566</v>
      </c>
      <c r="P498">
        <f t="shared" si="59"/>
        <v>0.38543073588199561</v>
      </c>
      <c r="Q498">
        <f t="shared" si="60"/>
        <v>0.30843367222596901</v>
      </c>
      <c r="R498">
        <f t="shared" si="61"/>
        <v>0.1295349057479937</v>
      </c>
      <c r="S498">
        <f t="shared" si="62"/>
        <v>9.7133131534790446E-2</v>
      </c>
      <c r="T498">
        <f t="shared" si="63"/>
        <v>0.16495873711581235</v>
      </c>
      <c r="U498" s="2"/>
      <c r="V498" s="2"/>
      <c r="W498" s="10" t="s">
        <v>109</v>
      </c>
    </row>
    <row r="499" spans="1:23">
      <c r="A499" t="s">
        <v>968</v>
      </c>
      <c r="B499" t="s">
        <v>969</v>
      </c>
      <c r="C499" s="2"/>
      <c r="D499" s="2"/>
      <c r="E499" s="2"/>
      <c r="F499" s="2"/>
      <c r="G499">
        <v>990.7</v>
      </c>
      <c r="H499">
        <v>5.6</v>
      </c>
      <c r="I499">
        <v>0.83799999999999997</v>
      </c>
      <c r="J499">
        <v>8.0999999999999996E-3</v>
      </c>
      <c r="K499" s="2"/>
      <c r="L499" s="2"/>
      <c r="M499">
        <f t="shared" si="56"/>
        <v>0</v>
      </c>
      <c r="N499" t="e">
        <f t="shared" si="57"/>
        <v>#DIV/0!</v>
      </c>
      <c r="O499">
        <f t="shared" si="58"/>
        <v>0</v>
      </c>
      <c r="P499" t="e">
        <f t="shared" si="59"/>
        <v>#DIV/0!</v>
      </c>
      <c r="Q499">
        <f t="shared" si="60"/>
        <v>0</v>
      </c>
      <c r="R499">
        <f t="shared" si="61"/>
        <v>0</v>
      </c>
      <c r="S499">
        <f t="shared" si="62"/>
        <v>0</v>
      </c>
      <c r="T499" t="e">
        <f t="shared" si="63"/>
        <v>#DIV/0!</v>
      </c>
      <c r="U499">
        <v>3.9367123287671242</v>
      </c>
      <c r="V499">
        <v>14.09</v>
      </c>
      <c r="W499" s="5"/>
    </row>
    <row r="500" spans="1:23">
      <c r="A500" t="s">
        <v>970</v>
      </c>
      <c r="B500" t="s">
        <v>971</v>
      </c>
      <c r="C500" s="2"/>
      <c r="D500" s="2"/>
      <c r="E500" s="2"/>
      <c r="F500" s="2"/>
      <c r="G500">
        <v>15.077999999999999</v>
      </c>
      <c r="H500">
        <v>2.9999999999999997E-4</v>
      </c>
      <c r="I500">
        <v>0.25</v>
      </c>
      <c r="J500">
        <v>1E-3</v>
      </c>
      <c r="K500" s="2"/>
      <c r="L500" s="2"/>
      <c r="M500">
        <f t="shared" si="56"/>
        <v>0</v>
      </c>
      <c r="N500" t="e">
        <f t="shared" si="57"/>
        <v>#DIV/0!</v>
      </c>
      <c r="O500">
        <f t="shared" si="58"/>
        <v>0</v>
      </c>
      <c r="P500" t="e">
        <f t="shared" si="59"/>
        <v>#DIV/0!</v>
      </c>
      <c r="Q500">
        <f t="shared" si="60"/>
        <v>0</v>
      </c>
      <c r="R500">
        <f t="shared" si="61"/>
        <v>0</v>
      </c>
      <c r="S500">
        <f t="shared" si="62"/>
        <v>0</v>
      </c>
      <c r="T500" t="e">
        <f t="shared" si="63"/>
        <v>#DIV/0!</v>
      </c>
      <c r="U500" s="2"/>
      <c r="V500" s="2"/>
      <c r="W500" s="5"/>
    </row>
    <row r="501" spans="1:23">
      <c r="A501" t="s">
        <v>972</v>
      </c>
      <c r="B501" t="s">
        <v>973</v>
      </c>
      <c r="C501" s="2"/>
      <c r="D501" s="2"/>
      <c r="E501" s="2"/>
      <c r="F501" s="2"/>
      <c r="G501">
        <v>2073.6</v>
      </c>
      <c r="H501">
        <v>2.95</v>
      </c>
      <c r="I501">
        <v>0.53200000000000003</v>
      </c>
      <c r="J501">
        <v>4.0000000000000001E-3</v>
      </c>
      <c r="K501" s="2"/>
      <c r="L501" s="2"/>
      <c r="M501">
        <f t="shared" si="56"/>
        <v>0</v>
      </c>
      <c r="N501" t="e">
        <f t="shared" si="57"/>
        <v>#DIV/0!</v>
      </c>
      <c r="O501">
        <f t="shared" si="58"/>
        <v>0</v>
      </c>
      <c r="P501" t="e">
        <f t="shared" si="59"/>
        <v>#DIV/0!</v>
      </c>
      <c r="Q501">
        <f t="shared" si="60"/>
        <v>0</v>
      </c>
      <c r="R501">
        <f t="shared" si="61"/>
        <v>0</v>
      </c>
      <c r="S501">
        <f t="shared" si="62"/>
        <v>0</v>
      </c>
      <c r="T501" t="e">
        <f t="shared" si="63"/>
        <v>#DIV/0!</v>
      </c>
      <c r="U501" s="2"/>
      <c r="V501" s="2"/>
      <c r="W501" s="5"/>
    </row>
    <row r="502" spans="1:23">
      <c r="A502" t="s">
        <v>974</v>
      </c>
      <c r="B502" t="s">
        <v>975</v>
      </c>
      <c r="C502">
        <v>0.32</v>
      </c>
      <c r="D502">
        <v>0.05</v>
      </c>
      <c r="E502">
        <v>1.25</v>
      </c>
      <c r="F502">
        <v>0.08</v>
      </c>
      <c r="G502">
        <v>1157</v>
      </c>
      <c r="H502">
        <v>27</v>
      </c>
      <c r="I502">
        <v>0.76</v>
      </c>
      <c r="J502">
        <v>0.05</v>
      </c>
      <c r="K502">
        <v>33.700000000000003</v>
      </c>
      <c r="L502">
        <v>2.2000000000000002</v>
      </c>
      <c r="M502">
        <f t="shared" si="56"/>
        <v>2.3245041934723489</v>
      </c>
      <c r="N502">
        <f t="shared" si="57"/>
        <v>6.1375106582672673E-2</v>
      </c>
      <c r="O502">
        <f t="shared" si="58"/>
        <v>1.3124611995972315</v>
      </c>
      <c r="P502">
        <f t="shared" si="59"/>
        <v>0.15659517277678006</v>
      </c>
      <c r="Q502">
        <f t="shared" si="60"/>
        <v>8.5679959617623425E-2</v>
      </c>
      <c r="R502">
        <f t="shared" si="61"/>
        <v>0.11807179352437217</v>
      </c>
      <c r="S502">
        <f t="shared" si="62"/>
        <v>1.0209291958837586E-2</v>
      </c>
      <c r="T502">
        <f t="shared" si="63"/>
        <v>5.5998344516148539E-2</v>
      </c>
      <c r="U502">
        <f>5000/365</f>
        <v>13.698630136986301</v>
      </c>
      <c r="V502">
        <v>7.56</v>
      </c>
      <c r="W502" s="10" t="s">
        <v>306</v>
      </c>
    </row>
    <row r="503" spans="1:23">
      <c r="A503" t="s">
        <v>976</v>
      </c>
      <c r="B503" t="s">
        <v>977</v>
      </c>
      <c r="C503">
        <v>0.13</v>
      </c>
      <c r="D503">
        <v>0.06</v>
      </c>
      <c r="E503">
        <v>1.08</v>
      </c>
      <c r="F503">
        <v>0.22</v>
      </c>
      <c r="G503">
        <v>1684</v>
      </c>
      <c r="H503">
        <v>61</v>
      </c>
      <c r="I503">
        <v>0.18</v>
      </c>
      <c r="J503">
        <v>0.15</v>
      </c>
      <c r="K503">
        <v>8.6</v>
      </c>
      <c r="L503">
        <v>1.1000000000000001</v>
      </c>
      <c r="M503">
        <f t="shared" si="56"/>
        <v>2.8434181655144504</v>
      </c>
      <c r="N503">
        <f t="shared" si="57"/>
        <v>0.20491843614348917</v>
      </c>
      <c r="O503">
        <f t="shared" si="58"/>
        <v>0.52113839331394352</v>
      </c>
      <c r="P503">
        <f t="shared" si="59"/>
        <v>9.8503339068054904E-2</v>
      </c>
      <c r="Q503">
        <f t="shared" si="60"/>
        <v>6.6657236354109056E-2</v>
      </c>
      <c r="R503">
        <f t="shared" si="61"/>
        <v>1.4541893984576761E-2</v>
      </c>
      <c r="S503">
        <f t="shared" si="62"/>
        <v>6.2924469501485667E-3</v>
      </c>
      <c r="T503">
        <f t="shared" si="63"/>
        <v>7.077188057349848E-2</v>
      </c>
      <c r="U503" s="2"/>
      <c r="V503" s="2"/>
      <c r="W503" s="10" t="s">
        <v>320</v>
      </c>
    </row>
    <row r="504" spans="1:23">
      <c r="A504" t="s">
        <v>978</v>
      </c>
      <c r="B504" t="s">
        <v>979</v>
      </c>
      <c r="C504">
        <v>-0.14000000000000001</v>
      </c>
      <c r="D504">
        <v>0.02</v>
      </c>
      <c r="E504">
        <v>1.36</v>
      </c>
      <c r="F504">
        <v>7.0000000000000007E-2</v>
      </c>
      <c r="G504">
        <v>912</v>
      </c>
      <c r="H504">
        <v>41</v>
      </c>
      <c r="I504">
        <v>0.11700000000000001</v>
      </c>
      <c r="J504">
        <v>0.17849999999999999</v>
      </c>
      <c r="K504">
        <v>31.9</v>
      </c>
      <c r="L504">
        <v>2.7</v>
      </c>
      <c r="M504">
        <f t="shared" si="56"/>
        <v>2.0400819750780137</v>
      </c>
      <c r="N504">
        <f t="shared" si="57"/>
        <v>7.0452405138967736E-2</v>
      </c>
      <c r="O504">
        <f t="shared" si="58"/>
        <v>1.8550914721945311</v>
      </c>
      <c r="P504">
        <f t="shared" si="59"/>
        <v>0.17612812707686357</v>
      </c>
      <c r="Q504">
        <f t="shared" si="60"/>
        <v>0.15701401175314217</v>
      </c>
      <c r="R504">
        <f t="shared" si="61"/>
        <v>3.9280366792063239E-2</v>
      </c>
      <c r="S504">
        <f t="shared" si="62"/>
        <v>2.7799250862564281E-2</v>
      </c>
      <c r="T504">
        <f t="shared" si="63"/>
        <v>6.3655099536086862E-2</v>
      </c>
      <c r="U504">
        <v>3.5424657534246582</v>
      </c>
      <c r="V504">
        <v>5.2</v>
      </c>
      <c r="W504" s="10" t="s">
        <v>25</v>
      </c>
    </row>
    <row r="505" spans="1:23">
      <c r="A505" t="s">
        <v>980</v>
      </c>
      <c r="B505" t="s">
        <v>981</v>
      </c>
      <c r="C505">
        <v>0.17</v>
      </c>
      <c r="D505">
        <v>0.02</v>
      </c>
      <c r="E505">
        <v>1.23</v>
      </c>
      <c r="F505">
        <v>0.08</v>
      </c>
      <c r="G505">
        <v>466</v>
      </c>
      <c r="H505">
        <v>3</v>
      </c>
      <c r="I505">
        <v>0.3</v>
      </c>
      <c r="J505">
        <v>0.2</v>
      </c>
      <c r="K505">
        <v>12</v>
      </c>
      <c r="L505">
        <v>2</v>
      </c>
      <c r="M505">
        <f t="shared" si="56"/>
        <v>1.260947694604027</v>
      </c>
      <c r="N505">
        <f t="shared" si="57"/>
        <v>2.7868134745910825E-2</v>
      </c>
      <c r="O505">
        <f t="shared" si="58"/>
        <v>0.50116124327241895</v>
      </c>
      <c r="P505">
        <f t="shared" si="59"/>
        <v>9.2422899109372153E-2</v>
      </c>
      <c r="Q505">
        <f t="shared" si="60"/>
        <v>8.3526873878736516E-2</v>
      </c>
      <c r="R505">
        <f t="shared" si="61"/>
        <v>3.3043598457522132E-2</v>
      </c>
      <c r="S505">
        <f t="shared" si="62"/>
        <v>1.0754533117433894E-3</v>
      </c>
      <c r="T505">
        <f t="shared" si="63"/>
        <v>2.1730568813980226E-2</v>
      </c>
      <c r="U505">
        <v>2.6164383561643829</v>
      </c>
      <c r="V505">
        <v>4.2300000000000004</v>
      </c>
      <c r="W505" s="10" t="s">
        <v>115</v>
      </c>
    </row>
    <row r="506" spans="1:23">
      <c r="A506" t="s">
        <v>982</v>
      </c>
      <c r="B506" t="s">
        <v>983</v>
      </c>
      <c r="C506">
        <v>-0.17</v>
      </c>
      <c r="D506">
        <v>0.01</v>
      </c>
      <c r="E506">
        <v>0.96</v>
      </c>
      <c r="F506">
        <v>7.0000000000000007E-2</v>
      </c>
      <c r="G506">
        <v>16.545999999999999</v>
      </c>
      <c r="H506">
        <v>7.0000000000000001E-3</v>
      </c>
      <c r="I506">
        <v>0.13</v>
      </c>
      <c r="J506">
        <v>0.05</v>
      </c>
      <c r="K506">
        <v>3.03</v>
      </c>
      <c r="L506">
        <v>0.18</v>
      </c>
      <c r="M506">
        <f t="shared" si="56"/>
        <v>0.12541722329266311</v>
      </c>
      <c r="N506">
        <f t="shared" si="57"/>
        <v>3.0485405153820792E-3</v>
      </c>
      <c r="O506">
        <f t="shared" si="58"/>
        <v>3.6646299597459353E-2</v>
      </c>
      <c r="P506">
        <f t="shared" si="59"/>
        <v>2.823392474181864E-3</v>
      </c>
      <c r="Q506">
        <f t="shared" si="60"/>
        <v>2.1770078968787734E-3</v>
      </c>
      <c r="R506">
        <f t="shared" si="61"/>
        <v>2.4229574548213393E-4</v>
      </c>
      <c r="S506">
        <f t="shared" si="62"/>
        <v>5.1678975217014296E-6</v>
      </c>
      <c r="T506">
        <f t="shared" si="63"/>
        <v>1.7814173415431629E-3</v>
      </c>
      <c r="U506">
        <f>2719/365</f>
        <v>7.4493150684931511</v>
      </c>
      <c r="V506">
        <v>1.35</v>
      </c>
      <c r="W506" s="10" t="s">
        <v>292</v>
      </c>
    </row>
    <row r="507" spans="1:23">
      <c r="A507" t="s">
        <v>984</v>
      </c>
      <c r="B507" t="s">
        <v>983</v>
      </c>
      <c r="C507">
        <v>-0.17</v>
      </c>
      <c r="D507">
        <v>0.01</v>
      </c>
      <c r="E507">
        <v>0.96</v>
      </c>
      <c r="F507">
        <v>7.0000000000000007E-2</v>
      </c>
      <c r="G507">
        <v>51.28</v>
      </c>
      <c r="H507">
        <v>0.09</v>
      </c>
      <c r="I507">
        <v>0.11</v>
      </c>
      <c r="J507">
        <v>7.0000000000000007E-2</v>
      </c>
      <c r="K507">
        <v>2.83</v>
      </c>
      <c r="L507">
        <v>0.17</v>
      </c>
      <c r="M507">
        <f t="shared" si="56"/>
        <v>0.26660022547723883</v>
      </c>
      <c r="N507">
        <f t="shared" si="57"/>
        <v>6.4873703706428186E-3</v>
      </c>
      <c r="O507">
        <f t="shared" si="58"/>
        <v>5.0024556266377723E-2</v>
      </c>
      <c r="P507">
        <f t="shared" si="59"/>
        <v>3.8854041686370729E-3</v>
      </c>
      <c r="Q507">
        <f t="shared" si="60"/>
        <v>3.0050086803124431E-3</v>
      </c>
      <c r="R507">
        <f t="shared" si="61"/>
        <v>3.8990695743608514E-4</v>
      </c>
      <c r="S507">
        <f t="shared" si="62"/>
        <v>2.9265536037272456E-5</v>
      </c>
      <c r="T507">
        <f t="shared" si="63"/>
        <v>2.431749262948917E-3</v>
      </c>
      <c r="U507">
        <f>2719/365</f>
        <v>7.4493150684931511</v>
      </c>
      <c r="V507">
        <v>1.35</v>
      </c>
      <c r="W507" s="10" t="s">
        <v>292</v>
      </c>
    </row>
    <row r="508" spans="1:23">
      <c r="A508" t="s">
        <v>985</v>
      </c>
      <c r="B508" t="s">
        <v>983</v>
      </c>
      <c r="C508">
        <v>-0.17</v>
      </c>
      <c r="D508">
        <v>0.01</v>
      </c>
      <c r="E508">
        <v>0.96</v>
      </c>
      <c r="F508">
        <v>7.0000000000000007E-2</v>
      </c>
      <c r="G508">
        <v>274.5</v>
      </c>
      <c r="H508">
        <v>7.8</v>
      </c>
      <c r="I508">
        <v>0.38</v>
      </c>
      <c r="J508">
        <v>0.25</v>
      </c>
      <c r="K508">
        <v>1.79</v>
      </c>
      <c r="L508">
        <v>0.68</v>
      </c>
      <c r="M508">
        <f t="shared" si="56"/>
        <v>0.81581195876659496</v>
      </c>
      <c r="N508">
        <f t="shared" si="57"/>
        <v>2.5139950711788261E-2</v>
      </c>
      <c r="O508">
        <f t="shared" si="58"/>
        <v>5.1510232851710747E-2</v>
      </c>
      <c r="P508">
        <f t="shared" si="59"/>
        <v>2.0545818380940245E-2</v>
      </c>
      <c r="Q508">
        <f t="shared" si="60"/>
        <v>1.9568133150370558E-2</v>
      </c>
      <c r="R508">
        <f t="shared" si="61"/>
        <v>5.7193456298650306E-3</v>
      </c>
      <c r="S508">
        <f t="shared" si="62"/>
        <v>4.8789291589962857E-4</v>
      </c>
      <c r="T508">
        <f t="shared" si="63"/>
        <v>2.5039696525137171E-3</v>
      </c>
      <c r="U508">
        <f>2719/365</f>
        <v>7.4493150684931511</v>
      </c>
      <c r="V508">
        <v>1.35</v>
      </c>
      <c r="W508" s="10" t="s">
        <v>292</v>
      </c>
    </row>
    <row r="509" spans="1:23">
      <c r="A509" t="s">
        <v>986</v>
      </c>
      <c r="B509" t="s">
        <v>987</v>
      </c>
      <c r="C509">
        <v>0</v>
      </c>
      <c r="D509">
        <v>0.08</v>
      </c>
      <c r="E509">
        <v>0.85</v>
      </c>
      <c r="F509">
        <v>0.06</v>
      </c>
      <c r="G509">
        <v>8.4920000000000009</v>
      </c>
      <c r="H509">
        <v>2.35E-2</v>
      </c>
      <c r="I509">
        <v>0.36</v>
      </c>
      <c r="J509">
        <v>0.36</v>
      </c>
      <c r="K509" s="2"/>
      <c r="L509" s="2"/>
      <c r="M509">
        <f t="shared" si="56"/>
        <v>7.7200075060914086E-2</v>
      </c>
      <c r="N509">
        <f t="shared" si="57"/>
        <v>1.8220473425468425E-3</v>
      </c>
      <c r="O509">
        <f t="shared" si="58"/>
        <v>0</v>
      </c>
      <c r="P509">
        <f t="shared" si="59"/>
        <v>0</v>
      </c>
      <c r="Q509">
        <f t="shared" si="60"/>
        <v>0</v>
      </c>
      <c r="R509">
        <f t="shared" si="61"/>
        <v>0</v>
      </c>
      <c r="S509">
        <f t="shared" si="62"/>
        <v>0</v>
      </c>
      <c r="T509">
        <f t="shared" si="63"/>
        <v>0</v>
      </c>
      <c r="U509" s="2"/>
      <c r="V509">
        <v>3.16</v>
      </c>
      <c r="W509" s="10" t="s">
        <v>988</v>
      </c>
    </row>
    <row r="510" spans="1:23">
      <c r="A510" t="s">
        <v>989</v>
      </c>
      <c r="B510" t="s">
        <v>990</v>
      </c>
      <c r="C510">
        <v>-0.1</v>
      </c>
      <c r="D510">
        <v>0.04</v>
      </c>
      <c r="E510">
        <v>2.5099999999999998</v>
      </c>
      <c r="F510">
        <v>0.31</v>
      </c>
      <c r="G510">
        <v>157.54</v>
      </c>
      <c r="H510">
        <v>0.38</v>
      </c>
      <c r="I510">
        <v>0.01</v>
      </c>
      <c r="J510">
        <v>0.02</v>
      </c>
      <c r="K510">
        <v>115.83</v>
      </c>
      <c r="L510">
        <v>4.67</v>
      </c>
      <c r="M510">
        <f t="shared" si="56"/>
        <v>0.77616947386283541</v>
      </c>
      <c r="N510">
        <f t="shared" si="57"/>
        <v>3.1978222893398169E-2</v>
      </c>
      <c r="O510">
        <f t="shared" si="58"/>
        <v>5.6831474557646278</v>
      </c>
      <c r="P510">
        <f t="shared" si="59"/>
        <v>0.52104383377291874</v>
      </c>
      <c r="Q510">
        <f t="shared" si="60"/>
        <v>0.22913147387050681</v>
      </c>
      <c r="R510">
        <f t="shared" si="61"/>
        <v>1.1367431654694723E-3</v>
      </c>
      <c r="S510">
        <f t="shared" si="62"/>
        <v>4.5694131293439961E-3</v>
      </c>
      <c r="T510">
        <f t="shared" si="63"/>
        <v>0.4679351158796905</v>
      </c>
      <c r="U510">
        <v>3.2876712328767121</v>
      </c>
      <c r="V510">
        <v>18</v>
      </c>
      <c r="W510" s="10" t="s">
        <v>28</v>
      </c>
    </row>
    <row r="511" spans="1:23">
      <c r="A511" t="s">
        <v>991</v>
      </c>
      <c r="B511" t="s">
        <v>992</v>
      </c>
      <c r="C511" s="2"/>
      <c r="D511" s="2"/>
      <c r="E511" s="2"/>
      <c r="F511" s="2"/>
      <c r="G511">
        <v>46.151200000000003</v>
      </c>
      <c r="H511">
        <v>2.0000000000000001E-4</v>
      </c>
      <c r="I511">
        <v>0.28499999999999998</v>
      </c>
      <c r="J511">
        <v>1E-3</v>
      </c>
      <c r="K511" s="2"/>
      <c r="L511" s="2"/>
      <c r="M511">
        <f t="shared" si="56"/>
        <v>0</v>
      </c>
      <c r="N511" t="e">
        <f t="shared" si="57"/>
        <v>#DIV/0!</v>
      </c>
      <c r="O511">
        <f t="shared" si="58"/>
        <v>0</v>
      </c>
      <c r="P511" t="e">
        <f t="shared" si="59"/>
        <v>#DIV/0!</v>
      </c>
      <c r="Q511">
        <f t="shared" si="60"/>
        <v>0</v>
      </c>
      <c r="R511">
        <f t="shared" si="61"/>
        <v>0</v>
      </c>
      <c r="S511">
        <f t="shared" si="62"/>
        <v>0</v>
      </c>
      <c r="T511" t="e">
        <f t="shared" si="63"/>
        <v>#DIV/0!</v>
      </c>
      <c r="U511" s="2"/>
      <c r="V511" s="2"/>
      <c r="W511" s="5"/>
    </row>
    <row r="512" spans="1:23">
      <c r="A512" t="s">
        <v>993</v>
      </c>
      <c r="B512" t="s">
        <v>994</v>
      </c>
      <c r="C512">
        <v>0.11</v>
      </c>
      <c r="D512">
        <v>0.05</v>
      </c>
      <c r="E512">
        <v>1.07</v>
      </c>
      <c r="F512">
        <v>7.0000000000000007E-2</v>
      </c>
      <c r="G512">
        <v>2372</v>
      </c>
      <c r="H512">
        <v>26</v>
      </c>
      <c r="I512">
        <v>7.0000000000000007E-2</v>
      </c>
      <c r="J512">
        <v>0.04</v>
      </c>
      <c r="K512" s="2"/>
      <c r="L512" s="2"/>
      <c r="M512">
        <f t="shared" si="56"/>
        <v>3.5618514759386342</v>
      </c>
      <c r="N512">
        <f t="shared" si="57"/>
        <v>8.1917788491146906E-2</v>
      </c>
      <c r="O512">
        <f t="shared" si="58"/>
        <v>0</v>
      </c>
      <c r="P512">
        <f t="shared" si="59"/>
        <v>0</v>
      </c>
      <c r="Q512">
        <f t="shared" si="60"/>
        <v>0</v>
      </c>
      <c r="R512">
        <f t="shared" si="61"/>
        <v>0</v>
      </c>
      <c r="S512">
        <f t="shared" si="62"/>
        <v>0</v>
      </c>
      <c r="T512">
        <f t="shared" si="63"/>
        <v>0</v>
      </c>
      <c r="U512">
        <v>10.008219178082189</v>
      </c>
      <c r="V512">
        <v>2.64</v>
      </c>
      <c r="W512" s="10" t="s">
        <v>327</v>
      </c>
    </row>
    <row r="513" spans="1:23">
      <c r="A513" t="s">
        <v>995</v>
      </c>
      <c r="B513" t="s">
        <v>996</v>
      </c>
      <c r="C513">
        <v>0.05</v>
      </c>
      <c r="D513">
        <v>0.03</v>
      </c>
      <c r="E513">
        <v>0.82</v>
      </c>
      <c r="F513">
        <v>7.0000000000000007E-2</v>
      </c>
      <c r="G513">
        <v>3.3877299999999999</v>
      </c>
      <c r="H513">
        <v>8.0000000000000007E-5</v>
      </c>
      <c r="I513">
        <v>1.8700000000000001E-2</v>
      </c>
      <c r="J513">
        <v>1.8700000000000001E-2</v>
      </c>
      <c r="K513">
        <v>107</v>
      </c>
      <c r="L513">
        <v>0.7</v>
      </c>
      <c r="M513">
        <f t="shared" si="56"/>
        <v>4.1337914993292216E-2</v>
      </c>
      <c r="N513">
        <f t="shared" si="57"/>
        <v>1.1762823139815732E-3</v>
      </c>
      <c r="O513">
        <f t="shared" si="58"/>
        <v>0.69241024374549787</v>
      </c>
      <c r="P513">
        <f t="shared" si="59"/>
        <v>3.9665703357600925E-2</v>
      </c>
      <c r="Q513">
        <f t="shared" si="60"/>
        <v>4.5297866413256871E-3</v>
      </c>
      <c r="R513">
        <f t="shared" si="61"/>
        <v>2.4221363782237325E-4</v>
      </c>
      <c r="S513">
        <f t="shared" si="62"/>
        <v>5.450337886002313E-6</v>
      </c>
      <c r="T513">
        <f t="shared" si="63"/>
        <v>3.9405461026166544E-2</v>
      </c>
      <c r="U513">
        <v>0.55890410958904113</v>
      </c>
      <c r="V513">
        <v>2</v>
      </c>
      <c r="W513" s="10" t="s">
        <v>100</v>
      </c>
    </row>
    <row r="514" spans="1:23">
      <c r="A514" t="s">
        <v>997</v>
      </c>
      <c r="B514" t="s">
        <v>998</v>
      </c>
      <c r="C514">
        <v>0.03</v>
      </c>
      <c r="D514">
        <v>0.03</v>
      </c>
      <c r="E514">
        <v>1.62</v>
      </c>
      <c r="F514">
        <v>0.09</v>
      </c>
      <c r="G514">
        <v>326.60000000000002</v>
      </c>
      <c r="H514">
        <v>3.9</v>
      </c>
      <c r="I514">
        <v>0.12</v>
      </c>
      <c r="J514">
        <v>0.17</v>
      </c>
      <c r="K514">
        <v>30.4</v>
      </c>
      <c r="L514">
        <v>2.5</v>
      </c>
      <c r="M514">
        <f t="shared" ref="M514:M577" si="64">(G514/365)^(2/3)*E514^(1/3)</f>
        <v>1.0905708423345022</v>
      </c>
      <c r="N514">
        <f t="shared" ref="N514:N577" si="65">SQRT((2/3*(G514/365)^(-1/3)*E514^(1/3)*(H514/365))^2+(1/3*(G514/365)^(2/3)*E514^(-2/3)*F514)^2)</f>
        <v>2.1982781151820091E-2</v>
      </c>
      <c r="O514">
        <f t="shared" ref="O514:O577" si="66">0.004919*K514*SQRT(1-I514^2)*G514^(1/3)*E514^(2/3)</f>
        <v>1.4102068613645078</v>
      </c>
      <c r="P514">
        <f t="shared" ref="P514:P577" si="67">SQRT(Q514^2+R514^2+S514^2+T514^2)</f>
        <v>0.13061662449176875</v>
      </c>
      <c r="Q514">
        <f t="shared" ref="Q514:Q577" si="68">0.004919*SQRT(1-I514^2)*G514^(1/3)*E514^(2/3)*L514</f>
        <v>0.11597095899379177</v>
      </c>
      <c r="R514">
        <f t="shared" ref="R514:R577" si="69">0.004919*K514*I514/SQRT(1-I514^2)*G514^(1/3)*E514^(2/3)*J514</f>
        <v>2.9188534874021878E-2</v>
      </c>
      <c r="S514">
        <f t="shared" ref="S514:S577" si="70">0.004919*K514*SQRT(1-I514^2)*1/3*G514^(-2/3)*E514^(2/3)*H514</f>
        <v>5.6131932632390111E-3</v>
      </c>
      <c r="T514">
        <f t="shared" ref="T514:T577" si="71">0.004919*K514*SQRT(1-I514^2)*G514^(1/3)*2/3*E514^(-1/3)*F514</f>
        <v>5.2229883754241035E-2</v>
      </c>
      <c r="U514">
        <v>3.5424657534246582</v>
      </c>
      <c r="V514">
        <v>8.3000000000000007</v>
      </c>
      <c r="W514" s="10" t="s">
        <v>25</v>
      </c>
    </row>
    <row r="515" spans="1:23">
      <c r="A515" t="s">
        <v>999</v>
      </c>
      <c r="B515" t="s">
        <v>1000</v>
      </c>
      <c r="C515">
        <v>0.34</v>
      </c>
      <c r="D515">
        <v>0.02</v>
      </c>
      <c r="E515">
        <v>1.33</v>
      </c>
      <c r="F515">
        <v>0.09</v>
      </c>
      <c r="G515">
        <v>18.179001</v>
      </c>
      <c r="H515">
        <v>7.0000000000000001E-3</v>
      </c>
      <c r="I515">
        <v>0.48</v>
      </c>
      <c r="J515">
        <v>0.05</v>
      </c>
      <c r="K515">
        <v>25.2</v>
      </c>
      <c r="L515">
        <v>2</v>
      </c>
      <c r="M515">
        <f t="shared" si="64"/>
        <v>0.14886821455508945</v>
      </c>
      <c r="N515">
        <f t="shared" si="65"/>
        <v>3.3581471028359807E-3</v>
      </c>
      <c r="O515">
        <f t="shared" si="66"/>
        <v>0.34580743351311394</v>
      </c>
      <c r="P515">
        <f t="shared" si="67"/>
        <v>3.3360115991263491E-2</v>
      </c>
      <c r="Q515">
        <f t="shared" si="68"/>
        <v>2.7445034405802694E-2</v>
      </c>
      <c r="R515">
        <f t="shared" si="69"/>
        <v>1.0784015598122055E-2</v>
      </c>
      <c r="S515">
        <f t="shared" si="70"/>
        <v>4.4385497945162062E-5</v>
      </c>
      <c r="T515">
        <f t="shared" si="71"/>
        <v>1.5600335346456268E-2</v>
      </c>
      <c r="U515">
        <v>2.021917808219178</v>
      </c>
      <c r="V515">
        <v>3.6</v>
      </c>
      <c r="W515" s="10" t="s">
        <v>115</v>
      </c>
    </row>
    <row r="516" spans="1:23">
      <c r="A516" t="s">
        <v>1001</v>
      </c>
      <c r="B516" t="s">
        <v>1002</v>
      </c>
      <c r="C516">
        <v>-0.12</v>
      </c>
      <c r="D516" s="2"/>
      <c r="E516" s="2"/>
      <c r="F516" s="2"/>
      <c r="G516">
        <v>388</v>
      </c>
      <c r="H516">
        <v>3</v>
      </c>
      <c r="I516">
        <v>0.34</v>
      </c>
      <c r="J516">
        <v>0.02</v>
      </c>
      <c r="K516" s="2"/>
      <c r="L516" s="2"/>
      <c r="M516">
        <f t="shared" si="64"/>
        <v>0</v>
      </c>
      <c r="N516" t="e">
        <f t="shared" si="65"/>
        <v>#DIV/0!</v>
      </c>
      <c r="O516">
        <f t="shared" si="66"/>
        <v>0</v>
      </c>
      <c r="P516" t="e">
        <f t="shared" si="67"/>
        <v>#DIV/0!</v>
      </c>
      <c r="Q516">
        <f t="shared" si="68"/>
        <v>0</v>
      </c>
      <c r="R516">
        <f t="shared" si="69"/>
        <v>0</v>
      </c>
      <c r="S516">
        <f t="shared" si="70"/>
        <v>0</v>
      </c>
      <c r="T516" t="e">
        <f t="shared" si="71"/>
        <v>#DIV/0!</v>
      </c>
      <c r="U516">
        <v>1.150684931506849</v>
      </c>
      <c r="V516">
        <v>6.7</v>
      </c>
      <c r="W516" s="10" t="s">
        <v>1003</v>
      </c>
    </row>
    <row r="517" spans="1:23">
      <c r="A517" t="s">
        <v>1004</v>
      </c>
      <c r="B517" t="s">
        <v>1005</v>
      </c>
      <c r="C517">
        <v>0.27</v>
      </c>
      <c r="D517">
        <v>0.09</v>
      </c>
      <c r="E517">
        <v>1.54</v>
      </c>
      <c r="F517">
        <v>0.15</v>
      </c>
      <c r="G517">
        <v>551.4</v>
      </c>
      <c r="H517">
        <v>7.8</v>
      </c>
      <c r="I517">
        <v>0.15</v>
      </c>
      <c r="J517">
        <v>7.0000000000000007E-2</v>
      </c>
      <c r="K517">
        <v>33.5</v>
      </c>
      <c r="L517">
        <v>2</v>
      </c>
      <c r="M517">
        <f t="shared" si="64"/>
        <v>1.5203940866899177</v>
      </c>
      <c r="N517">
        <f t="shared" si="65"/>
        <v>5.1403616988228172E-2</v>
      </c>
      <c r="O517">
        <f t="shared" si="66"/>
        <v>1.7816241069095793</v>
      </c>
      <c r="P517">
        <f t="shared" si="67"/>
        <v>0.15853900520981401</v>
      </c>
      <c r="Q517">
        <f t="shared" si="68"/>
        <v>0.10636561832295995</v>
      </c>
      <c r="R517">
        <f t="shared" si="69"/>
        <v>1.9137650253248675E-2</v>
      </c>
      <c r="S517">
        <f t="shared" si="70"/>
        <v>8.400839096780759E-3</v>
      </c>
      <c r="T517">
        <f t="shared" si="71"/>
        <v>0.11568987707205057</v>
      </c>
      <c r="U517">
        <v>6.5945205479452058</v>
      </c>
      <c r="V517" s="2"/>
      <c r="W517" s="10" t="s">
        <v>591</v>
      </c>
    </row>
    <row r="518" spans="1:23">
      <c r="A518" t="s">
        <v>1006</v>
      </c>
      <c r="B518" t="s">
        <v>1005</v>
      </c>
      <c r="C518">
        <v>0.27</v>
      </c>
      <c r="D518">
        <v>0.09</v>
      </c>
      <c r="E518">
        <v>1.54</v>
      </c>
      <c r="F518">
        <v>0.15</v>
      </c>
      <c r="G518">
        <v>916</v>
      </c>
      <c r="H518">
        <v>29.5</v>
      </c>
      <c r="I518">
        <v>0.13</v>
      </c>
      <c r="J518">
        <v>0.1</v>
      </c>
      <c r="K518">
        <v>25.4</v>
      </c>
      <c r="L518">
        <v>2.9</v>
      </c>
      <c r="M518">
        <f t="shared" si="64"/>
        <v>2.132596275632737</v>
      </c>
      <c r="N518">
        <f t="shared" si="65"/>
        <v>8.3010017447988096E-2</v>
      </c>
      <c r="O518">
        <f t="shared" si="66"/>
        <v>1.6044333929582546</v>
      </c>
      <c r="P518">
        <f t="shared" si="67"/>
        <v>0.21250228785094946</v>
      </c>
      <c r="Q518">
        <f t="shared" si="68"/>
        <v>0.18318334014090309</v>
      </c>
      <c r="R518">
        <f t="shared" si="69"/>
        <v>2.1216187680253597E-2</v>
      </c>
      <c r="S518">
        <f t="shared" si="70"/>
        <v>1.7223720921495104E-2</v>
      </c>
      <c r="T518">
        <f t="shared" si="71"/>
        <v>0.10418398655573079</v>
      </c>
      <c r="U518">
        <v>6.5945205479452058</v>
      </c>
      <c r="V518" s="2"/>
      <c r="W518" s="10" t="s">
        <v>591</v>
      </c>
    </row>
    <row r="519" spans="1:23">
      <c r="A519" t="s">
        <v>1007</v>
      </c>
      <c r="B519" t="s">
        <v>1008</v>
      </c>
      <c r="C519">
        <v>0.24</v>
      </c>
      <c r="D519">
        <v>0.04</v>
      </c>
      <c r="E519">
        <v>1.1399999999999999</v>
      </c>
      <c r="F519">
        <v>0.08</v>
      </c>
      <c r="G519">
        <v>1049</v>
      </c>
      <c r="H519">
        <v>11</v>
      </c>
      <c r="I519">
        <v>0.27</v>
      </c>
      <c r="J519">
        <v>7.0000000000000007E-2</v>
      </c>
      <c r="K519">
        <v>15.7</v>
      </c>
      <c r="L519">
        <v>1.4</v>
      </c>
      <c r="M519">
        <f t="shared" si="64"/>
        <v>2.111656950712919</v>
      </c>
      <c r="N519">
        <f t="shared" si="65"/>
        <v>5.15541911371451E-2</v>
      </c>
      <c r="O519">
        <f t="shared" si="66"/>
        <v>0.82452057185009664</v>
      </c>
      <c r="P519">
        <f t="shared" si="67"/>
        <v>8.4762004379441161E-2</v>
      </c>
      <c r="Q519">
        <f t="shared" si="68"/>
        <v>7.352412742612327E-2</v>
      </c>
      <c r="R519">
        <f t="shared" si="69"/>
        <v>1.680880035375561E-2</v>
      </c>
      <c r="S519">
        <f t="shared" si="70"/>
        <v>2.8820229711951288E-3</v>
      </c>
      <c r="T519">
        <f t="shared" si="71"/>
        <v>3.8574061840940192E-2</v>
      </c>
      <c r="U519">
        <v>12.1013698630137</v>
      </c>
      <c r="V519">
        <v>7.31</v>
      </c>
      <c r="W519" s="10" t="s">
        <v>306</v>
      </c>
    </row>
    <row r="520" spans="1:23">
      <c r="A520" t="s">
        <v>1009</v>
      </c>
      <c r="B520" t="s">
        <v>1008</v>
      </c>
      <c r="C520">
        <v>0.24</v>
      </c>
      <c r="D520">
        <v>0.04</v>
      </c>
      <c r="E520">
        <v>1.1499999999999999</v>
      </c>
      <c r="F520">
        <v>0.1</v>
      </c>
      <c r="G520">
        <v>214.67</v>
      </c>
      <c r="H520">
        <v>0.45</v>
      </c>
      <c r="I520">
        <v>3.5999999999999997E-2</v>
      </c>
      <c r="J520">
        <v>7.0999999999999994E-2</v>
      </c>
      <c r="K520">
        <v>1.1100000000000001</v>
      </c>
      <c r="L520">
        <v>0.04</v>
      </c>
      <c r="M520">
        <f t="shared" si="64"/>
        <v>0.73544738484067707</v>
      </c>
      <c r="N520">
        <f t="shared" si="65"/>
        <v>2.1342077652037987E-2</v>
      </c>
      <c r="O520">
        <f t="shared" si="66"/>
        <v>3.5862498382658092E-2</v>
      </c>
      <c r="P520">
        <f t="shared" si="67"/>
        <v>2.4497716389486157E-3</v>
      </c>
      <c r="Q520">
        <f t="shared" si="68"/>
        <v>1.2923422840597509E-3</v>
      </c>
      <c r="R520">
        <f t="shared" si="69"/>
        <v>9.1783497278547047E-5</v>
      </c>
      <c r="S520">
        <f t="shared" si="70"/>
        <v>2.5058810068471198E-5</v>
      </c>
      <c r="T520">
        <f t="shared" si="71"/>
        <v>2.0789854134874259E-3</v>
      </c>
      <c r="U520" s="2"/>
      <c r="V520" s="2"/>
      <c r="W520" s="10" t="s">
        <v>306</v>
      </c>
    </row>
    <row r="521" spans="1:23">
      <c r="A521" t="s">
        <v>1010</v>
      </c>
      <c r="B521" t="s">
        <v>1008</v>
      </c>
      <c r="C521">
        <v>0.24</v>
      </c>
      <c r="D521">
        <v>0.04</v>
      </c>
      <c r="E521">
        <v>1.1499999999999999</v>
      </c>
      <c r="F521">
        <v>0.1</v>
      </c>
      <c r="G521">
        <v>117.87</v>
      </c>
      <c r="H521">
        <v>0.18</v>
      </c>
      <c r="I521">
        <v>2.7E-2</v>
      </c>
      <c r="J521">
        <v>5.0999999999999997E-2</v>
      </c>
      <c r="K521">
        <v>1.1100000000000001</v>
      </c>
      <c r="L521">
        <v>0.04</v>
      </c>
      <c r="M521">
        <f t="shared" si="64"/>
        <v>0.49314302270565868</v>
      </c>
      <c r="N521">
        <f t="shared" si="65"/>
        <v>1.4302814881190172E-2</v>
      </c>
      <c r="O521">
        <f t="shared" si="66"/>
        <v>2.9374767059460904E-2</v>
      </c>
      <c r="P521">
        <f t="shared" si="67"/>
        <v>2.0055443235094945E-3</v>
      </c>
      <c r="Q521">
        <f t="shared" si="68"/>
        <v>1.0585501643048975E-3</v>
      </c>
      <c r="R521">
        <f t="shared" si="69"/>
        <v>4.0478563113387314E-5</v>
      </c>
      <c r="S521">
        <f t="shared" si="70"/>
        <v>1.4952795652563452E-5</v>
      </c>
      <c r="T521">
        <f t="shared" si="71"/>
        <v>1.7028850469252702E-3</v>
      </c>
      <c r="U521" s="2"/>
      <c r="V521" s="2"/>
      <c r="W521" s="10" t="s">
        <v>306</v>
      </c>
    </row>
    <row r="522" spans="1:23">
      <c r="A522" t="s">
        <v>1011</v>
      </c>
      <c r="B522" t="s">
        <v>1008</v>
      </c>
      <c r="C522">
        <v>0.24</v>
      </c>
      <c r="D522">
        <v>0.04</v>
      </c>
      <c r="E522">
        <v>1.1499999999999999</v>
      </c>
      <c r="F522">
        <v>0.1</v>
      </c>
      <c r="G522">
        <v>49.174999999999997</v>
      </c>
      <c r="H522">
        <v>4.4999999999999998E-2</v>
      </c>
      <c r="I522">
        <v>0.09</v>
      </c>
      <c r="J522">
        <v>6.2E-2</v>
      </c>
      <c r="K522">
        <v>1.1100000000000001</v>
      </c>
      <c r="L522">
        <v>0.04</v>
      </c>
      <c r="M522">
        <f t="shared" si="64"/>
        <v>0.27533850470616833</v>
      </c>
      <c r="N522">
        <f t="shared" si="65"/>
        <v>7.9825937327681583E-3</v>
      </c>
      <c r="O522">
        <f t="shared" si="66"/>
        <v>2.1868236543748636E-2</v>
      </c>
      <c r="P522">
        <f t="shared" si="67"/>
        <v>1.4977705857170699E-3</v>
      </c>
      <c r="Q522">
        <f t="shared" si="68"/>
        <v>7.8804456013508589E-4</v>
      </c>
      <c r="R522">
        <f t="shared" si="69"/>
        <v>1.2302123189244615E-4</v>
      </c>
      <c r="S522">
        <f t="shared" si="70"/>
        <v>6.6705347871119379E-6</v>
      </c>
      <c r="T522">
        <f t="shared" si="71"/>
        <v>1.2677238576086168E-3</v>
      </c>
      <c r="U522" s="2"/>
      <c r="V522" s="2"/>
      <c r="W522" s="10" t="s">
        <v>306</v>
      </c>
    </row>
    <row r="523" spans="1:23">
      <c r="A523" t="s">
        <v>1012</v>
      </c>
      <c r="B523" t="s">
        <v>1008</v>
      </c>
      <c r="C523">
        <v>0.24</v>
      </c>
      <c r="D523">
        <v>0.04</v>
      </c>
      <c r="E523">
        <v>1.1499999999999999</v>
      </c>
      <c r="F523">
        <v>0.1</v>
      </c>
      <c r="G523">
        <v>676.8</v>
      </c>
      <c r="H523">
        <v>7.9</v>
      </c>
      <c r="I523">
        <v>3.1E-2</v>
      </c>
      <c r="J523">
        <v>3.1E-2</v>
      </c>
      <c r="K523">
        <v>1.1100000000000001</v>
      </c>
      <c r="L523">
        <v>0.04</v>
      </c>
      <c r="M523">
        <f t="shared" si="64"/>
        <v>1.5812878615412307</v>
      </c>
      <c r="N523">
        <f t="shared" si="65"/>
        <v>4.745746955822764E-2</v>
      </c>
      <c r="O523">
        <f t="shared" si="66"/>
        <v>5.2594827222134662E-2</v>
      </c>
      <c r="P523">
        <f t="shared" si="67"/>
        <v>3.5962320290391057E-3</v>
      </c>
      <c r="Q523">
        <f t="shared" si="68"/>
        <v>1.8953090890859339E-3</v>
      </c>
      <c r="R523">
        <f t="shared" si="69"/>
        <v>5.0592248110905992E-5</v>
      </c>
      <c r="S523">
        <f t="shared" si="70"/>
        <v>2.0463905390803003E-4</v>
      </c>
      <c r="T523">
        <f t="shared" si="71"/>
        <v>3.0489754911382414E-3</v>
      </c>
      <c r="U523" s="2"/>
      <c r="V523" s="2"/>
      <c r="W523" s="10" t="s">
        <v>306</v>
      </c>
    </row>
    <row r="524" spans="1:23">
      <c r="A524" t="s">
        <v>1013</v>
      </c>
      <c r="B524" t="s">
        <v>1008</v>
      </c>
      <c r="C524">
        <v>0.24</v>
      </c>
      <c r="D524">
        <v>0.04</v>
      </c>
      <c r="E524">
        <v>1.1499999999999999</v>
      </c>
      <c r="F524">
        <v>0.1</v>
      </c>
      <c r="G524">
        <v>5700</v>
      </c>
      <c r="H524">
        <v>1500</v>
      </c>
      <c r="I524">
        <v>3.2000000000000001E-2</v>
      </c>
      <c r="J524">
        <v>0.08</v>
      </c>
      <c r="K524">
        <v>1.1100000000000001</v>
      </c>
      <c r="L524">
        <v>0.04</v>
      </c>
      <c r="M524">
        <f t="shared" si="64"/>
        <v>6.545667503542222</v>
      </c>
      <c r="N524">
        <f t="shared" si="65"/>
        <v>1.1639305034927347</v>
      </c>
      <c r="O524">
        <f t="shared" si="66"/>
        <v>0.10700420402806639</v>
      </c>
      <c r="P524">
        <f t="shared" si="67"/>
        <v>1.1896479255841821E-2</v>
      </c>
      <c r="Q524">
        <f t="shared" si="68"/>
        <v>3.8560073523627521E-3</v>
      </c>
      <c r="R524">
        <f t="shared" si="69"/>
        <v>2.742115549441127E-4</v>
      </c>
      <c r="S524">
        <f t="shared" si="70"/>
        <v>9.3863336866724933E-3</v>
      </c>
      <c r="T524">
        <f t="shared" si="71"/>
        <v>6.2031422624966026E-3</v>
      </c>
      <c r="U524" s="2"/>
      <c r="V524" s="2"/>
      <c r="W524" s="10" t="s">
        <v>306</v>
      </c>
    </row>
    <row r="525" spans="1:23">
      <c r="A525" t="s">
        <v>1014</v>
      </c>
      <c r="B525" t="s">
        <v>1015</v>
      </c>
      <c r="C525">
        <v>0.04</v>
      </c>
      <c r="D525">
        <v>0.02</v>
      </c>
      <c r="E525">
        <v>1.2</v>
      </c>
      <c r="F525">
        <v>0.08</v>
      </c>
      <c r="G525">
        <v>82.466999999999999</v>
      </c>
      <c r="H525">
        <v>1.9E-2</v>
      </c>
      <c r="I525">
        <v>0.38900000000000001</v>
      </c>
      <c r="J525">
        <v>6.0000000000000001E-3</v>
      </c>
      <c r="K525">
        <v>173.9</v>
      </c>
      <c r="L525">
        <v>1.3</v>
      </c>
      <c r="M525">
        <f t="shared" si="64"/>
        <v>0.39420183028248529</v>
      </c>
      <c r="N525">
        <f t="shared" si="65"/>
        <v>8.7602499204351893E-3</v>
      </c>
      <c r="O525">
        <f t="shared" si="66"/>
        <v>3.873429851749226</v>
      </c>
      <c r="P525">
        <f t="shared" si="67"/>
        <v>0.17489562692355465</v>
      </c>
      <c r="Q525">
        <f t="shared" si="68"/>
        <v>2.8956059846313935E-2</v>
      </c>
      <c r="R525">
        <f t="shared" si="69"/>
        <v>1.0652537972522818E-2</v>
      </c>
      <c r="S525">
        <f t="shared" si="70"/>
        <v>2.9747320012140347E-4</v>
      </c>
      <c r="T525">
        <f t="shared" si="71"/>
        <v>0.17215243785552115</v>
      </c>
      <c r="U525">
        <f>1261/365</f>
        <v>3.4547945205479453</v>
      </c>
      <c r="V525">
        <v>6</v>
      </c>
      <c r="W525" s="10" t="s">
        <v>422</v>
      </c>
    </row>
    <row r="526" spans="1:23">
      <c r="A526" t="s">
        <v>1016</v>
      </c>
      <c r="B526" t="s">
        <v>1017</v>
      </c>
      <c r="C526">
        <v>0.12</v>
      </c>
      <c r="D526">
        <v>0.05</v>
      </c>
      <c r="E526">
        <v>0.87</v>
      </c>
      <c r="F526">
        <v>0.08</v>
      </c>
      <c r="G526">
        <v>62.218000000000004</v>
      </c>
      <c r="H526">
        <v>1.4999999999999999E-2</v>
      </c>
      <c r="I526">
        <v>0.59599999999999997</v>
      </c>
      <c r="J526">
        <v>3.5999999999999997E-2</v>
      </c>
      <c r="K526" s="2"/>
      <c r="L526">
        <v>0.7</v>
      </c>
      <c r="M526">
        <f t="shared" si="64"/>
        <v>0.29348677700159831</v>
      </c>
      <c r="N526">
        <f t="shared" si="65"/>
        <v>8.9958869524831512E-3</v>
      </c>
      <c r="O526">
        <f t="shared" si="66"/>
        <v>0</v>
      </c>
      <c r="P526">
        <f t="shared" si="67"/>
        <v>9.9846651763147512E-3</v>
      </c>
      <c r="Q526">
        <f t="shared" si="68"/>
        <v>9.9846651763147512E-3</v>
      </c>
      <c r="R526">
        <f t="shared" si="69"/>
        <v>0</v>
      </c>
      <c r="S526">
        <f t="shared" si="70"/>
        <v>0</v>
      </c>
      <c r="T526">
        <f t="shared" si="71"/>
        <v>0</v>
      </c>
      <c r="U526">
        <v>20.208219178082189</v>
      </c>
      <c r="V526">
        <v>6.3</v>
      </c>
      <c r="W526" s="10" t="s">
        <v>100</v>
      </c>
    </row>
    <row r="527" spans="1:23">
      <c r="A527" t="s">
        <v>1018</v>
      </c>
      <c r="B527" t="s">
        <v>1017</v>
      </c>
      <c r="C527">
        <v>0.12</v>
      </c>
      <c r="D527">
        <v>0.05</v>
      </c>
      <c r="E527">
        <v>0.87</v>
      </c>
      <c r="F527">
        <v>0.08</v>
      </c>
      <c r="G527">
        <v>31</v>
      </c>
      <c r="H527">
        <v>0.02</v>
      </c>
      <c r="I527">
        <v>0.04</v>
      </c>
      <c r="J527">
        <v>0.2</v>
      </c>
      <c r="K527" s="2"/>
      <c r="L527">
        <v>0.15</v>
      </c>
      <c r="M527">
        <f t="shared" si="64"/>
        <v>0.18445296347682949</v>
      </c>
      <c r="N527">
        <f t="shared" si="65"/>
        <v>5.6542872757306033E-3</v>
      </c>
      <c r="O527">
        <f t="shared" si="66"/>
        <v>0</v>
      </c>
      <c r="P527">
        <f t="shared" si="67"/>
        <v>2.1106704704415636E-3</v>
      </c>
      <c r="Q527">
        <f t="shared" si="68"/>
        <v>2.1106704704415636E-3</v>
      </c>
      <c r="R527">
        <f t="shared" si="69"/>
        <v>0</v>
      </c>
      <c r="S527">
        <f t="shared" si="70"/>
        <v>0</v>
      </c>
      <c r="T527">
        <f t="shared" si="71"/>
        <v>0</v>
      </c>
      <c r="U527" s="2"/>
      <c r="V527" s="2"/>
      <c r="W527" s="10" t="s">
        <v>100</v>
      </c>
    </row>
    <row r="528" spans="1:23">
      <c r="A528" t="s">
        <v>1019</v>
      </c>
      <c r="B528" t="s">
        <v>1020</v>
      </c>
      <c r="C528">
        <v>-0.38</v>
      </c>
      <c r="D528">
        <v>0.04</v>
      </c>
      <c r="E528">
        <v>0.82</v>
      </c>
      <c r="F528">
        <v>0.06</v>
      </c>
      <c r="G528">
        <v>154.37799999999999</v>
      </c>
      <c r="H528">
        <v>8.8999999999999996E-2</v>
      </c>
      <c r="I528">
        <v>5.3999999999999999E-2</v>
      </c>
      <c r="J528">
        <v>2.8000000000000001E-2</v>
      </c>
      <c r="K528">
        <v>28.5</v>
      </c>
      <c r="L528">
        <v>0.78</v>
      </c>
      <c r="M528">
        <f t="shared" si="64"/>
        <v>0.52739132435605962</v>
      </c>
      <c r="N528">
        <f t="shared" si="65"/>
        <v>1.2864799965575003E-2</v>
      </c>
      <c r="O528">
        <f t="shared" si="66"/>
        <v>0.65789804301687249</v>
      </c>
      <c r="P528">
        <f t="shared" si="67"/>
        <v>3.6812337561356025E-2</v>
      </c>
      <c r="Q528">
        <f t="shared" si="68"/>
        <v>1.8005630650988091E-2</v>
      </c>
      <c r="R528">
        <f t="shared" si="69"/>
        <v>9.9765099133223602E-4</v>
      </c>
      <c r="S528">
        <f t="shared" si="70"/>
        <v>1.2642761237244878E-4</v>
      </c>
      <c r="T528">
        <f t="shared" si="71"/>
        <v>3.2092587464237682E-2</v>
      </c>
      <c r="U528">
        <v>13.17534246575342</v>
      </c>
      <c r="V528">
        <v>4.03</v>
      </c>
      <c r="W528" s="10" t="s">
        <v>33</v>
      </c>
    </row>
    <row r="529" spans="1:23">
      <c r="A529" t="s">
        <v>1021</v>
      </c>
      <c r="B529" t="s">
        <v>1020</v>
      </c>
      <c r="C529">
        <v>-0.38</v>
      </c>
      <c r="D529">
        <v>0.04</v>
      </c>
      <c r="E529">
        <v>0.82</v>
      </c>
      <c r="F529">
        <v>0.06</v>
      </c>
      <c r="G529">
        <v>885.5</v>
      </c>
      <c r="H529">
        <v>5.0999999999999996</v>
      </c>
      <c r="I529">
        <v>0.125</v>
      </c>
      <c r="J529">
        <v>5.5E-2</v>
      </c>
      <c r="K529">
        <v>15.4</v>
      </c>
      <c r="L529">
        <v>1.2</v>
      </c>
      <c r="M529">
        <f t="shared" si="64"/>
        <v>1.6899288422183965</v>
      </c>
      <c r="N529">
        <f t="shared" si="65"/>
        <v>4.1725394510988112E-2</v>
      </c>
      <c r="O529">
        <f t="shared" si="66"/>
        <v>0.63229039982565627</v>
      </c>
      <c r="P529">
        <f t="shared" si="67"/>
        <v>5.8307494802323084E-2</v>
      </c>
      <c r="Q529">
        <f t="shared" si="68"/>
        <v>4.9269381804596592E-2</v>
      </c>
      <c r="R529">
        <f t="shared" si="69"/>
        <v>4.4159964432268052E-3</v>
      </c>
      <c r="S529">
        <f t="shared" si="70"/>
        <v>1.213883319823395E-3</v>
      </c>
      <c r="T529">
        <f t="shared" si="71"/>
        <v>3.0843434137836894E-2</v>
      </c>
      <c r="U529">
        <v>13.17534246575342</v>
      </c>
      <c r="V529">
        <v>4.03</v>
      </c>
      <c r="W529" s="10" t="s">
        <v>33</v>
      </c>
    </row>
    <row r="530" spans="1:23">
      <c r="A530" t="s">
        <v>1022</v>
      </c>
      <c r="B530" t="s">
        <v>1020</v>
      </c>
      <c r="C530">
        <v>-0.38</v>
      </c>
      <c r="D530">
        <v>0.04</v>
      </c>
      <c r="E530">
        <v>0.82</v>
      </c>
      <c r="F530">
        <v>0.06</v>
      </c>
      <c r="G530">
        <v>1862</v>
      </c>
      <c r="H530">
        <v>38</v>
      </c>
      <c r="I530">
        <v>0.16</v>
      </c>
      <c r="J530">
        <v>0.14000000000000001</v>
      </c>
      <c r="K530">
        <v>12.8</v>
      </c>
      <c r="L530">
        <v>1.3</v>
      </c>
      <c r="M530">
        <f t="shared" si="64"/>
        <v>2.7737191967445738</v>
      </c>
      <c r="N530">
        <f t="shared" si="65"/>
        <v>7.7465366797168311E-2</v>
      </c>
      <c r="O530">
        <f t="shared" si="66"/>
        <v>0.66987107233808463</v>
      </c>
      <c r="P530">
        <f t="shared" si="67"/>
        <v>7.7163872721447396E-2</v>
      </c>
      <c r="Q530">
        <f t="shared" si="68"/>
        <v>6.8033780784336723E-2</v>
      </c>
      <c r="R530">
        <f t="shared" si="69"/>
        <v>1.5399334996277807E-2</v>
      </c>
      <c r="S530">
        <f t="shared" si="70"/>
        <v>4.5569460703271062E-3</v>
      </c>
      <c r="T530">
        <f t="shared" si="71"/>
        <v>3.2676637675028521E-2</v>
      </c>
      <c r="U530">
        <v>13.17534246575342</v>
      </c>
      <c r="V530">
        <v>4.03</v>
      </c>
      <c r="W530" s="10" t="s">
        <v>33</v>
      </c>
    </row>
    <row r="531" spans="1:23">
      <c r="A531" t="s">
        <v>1023</v>
      </c>
      <c r="B531" t="s">
        <v>1024</v>
      </c>
      <c r="C531">
        <v>0.31</v>
      </c>
      <c r="D531">
        <v>0.06</v>
      </c>
      <c r="E531">
        <v>0.96</v>
      </c>
      <c r="F531">
        <v>0.09</v>
      </c>
      <c r="G531">
        <v>55.013069999999999</v>
      </c>
      <c r="H531">
        <v>6.4000000000000005E-4</v>
      </c>
      <c r="I531">
        <v>0.67669999999999997</v>
      </c>
      <c r="J531">
        <v>1.9E-3</v>
      </c>
      <c r="K531">
        <v>202.99</v>
      </c>
      <c r="L531">
        <v>0.72</v>
      </c>
      <c r="M531">
        <f t="shared" si="64"/>
        <v>0.27938671778153223</v>
      </c>
      <c r="N531">
        <f t="shared" si="65"/>
        <v>8.7308351995608671E-3</v>
      </c>
      <c r="O531">
        <f t="shared" si="66"/>
        <v>2.7209346824667731</v>
      </c>
      <c r="P531">
        <f t="shared" si="67"/>
        <v>0.17045427176968383</v>
      </c>
      <c r="Q531">
        <f t="shared" si="68"/>
        <v>9.6510811930443693E-3</v>
      </c>
      <c r="R531">
        <f t="shared" si="69"/>
        <v>6.4536710455971929E-3</v>
      </c>
      <c r="S531">
        <f t="shared" si="70"/>
        <v>1.0551421063992824E-5</v>
      </c>
      <c r="T531">
        <f t="shared" si="71"/>
        <v>0.17005841765417329</v>
      </c>
      <c r="U531">
        <v>8</v>
      </c>
      <c r="V531">
        <v>7.61</v>
      </c>
      <c r="W531" s="10" t="s">
        <v>66</v>
      </c>
    </row>
    <row r="532" spans="1:23">
      <c r="A532" t="s">
        <v>1025</v>
      </c>
      <c r="B532" t="s">
        <v>1024</v>
      </c>
      <c r="C532">
        <v>0.31</v>
      </c>
      <c r="D532">
        <v>0.06</v>
      </c>
      <c r="E532">
        <v>0.96</v>
      </c>
      <c r="F532">
        <v>0.09</v>
      </c>
      <c r="G532">
        <v>2720</v>
      </c>
      <c r="H532">
        <v>57</v>
      </c>
      <c r="I532">
        <v>1.2999999999999999E-2</v>
      </c>
      <c r="J532">
        <v>1.4E-2</v>
      </c>
      <c r="K532">
        <v>48.9</v>
      </c>
      <c r="L532">
        <v>0.86</v>
      </c>
      <c r="M532">
        <f t="shared" si="64"/>
        <v>3.7636373582353047</v>
      </c>
      <c r="N532">
        <f t="shared" si="65"/>
        <v>0.12883188706686782</v>
      </c>
      <c r="O532">
        <f t="shared" si="66"/>
        <v>3.2672781172870993</v>
      </c>
      <c r="P532">
        <f t="shared" si="67"/>
        <v>0.21336043957105888</v>
      </c>
      <c r="Q532">
        <f t="shared" si="68"/>
        <v>5.7461332942063514E-2</v>
      </c>
      <c r="R532">
        <f t="shared" si="69"/>
        <v>5.947451292730991E-4</v>
      </c>
      <c r="S532">
        <f t="shared" si="70"/>
        <v>2.2822898613402545E-2</v>
      </c>
      <c r="T532">
        <f t="shared" si="71"/>
        <v>0.20420488233044368</v>
      </c>
      <c r="U532">
        <v>8</v>
      </c>
      <c r="V532">
        <v>7.61</v>
      </c>
      <c r="W532" s="10" t="s">
        <v>66</v>
      </c>
    </row>
    <row r="533" spans="1:23">
      <c r="A533" t="s">
        <v>1026</v>
      </c>
      <c r="B533" t="s">
        <v>1027</v>
      </c>
      <c r="C533">
        <v>-0.14000000000000001</v>
      </c>
      <c r="D533">
        <v>0.02</v>
      </c>
      <c r="E533">
        <v>1.05</v>
      </c>
      <c r="F533">
        <v>7.0000000000000007E-2</v>
      </c>
      <c r="G533">
        <v>363.2</v>
      </c>
      <c r="H533">
        <v>1.6</v>
      </c>
      <c r="I533">
        <v>0.41</v>
      </c>
      <c r="J533">
        <v>0.16</v>
      </c>
      <c r="K533">
        <v>10</v>
      </c>
      <c r="L533">
        <v>0.8</v>
      </c>
      <c r="M533">
        <f t="shared" si="64"/>
        <v>1.0130520272125527</v>
      </c>
      <c r="N533">
        <f t="shared" si="65"/>
        <v>2.2708014671090123E-2</v>
      </c>
      <c r="O533">
        <f t="shared" si="66"/>
        <v>0.33068959534804543</v>
      </c>
      <c r="P533">
        <f t="shared" si="67"/>
        <v>3.9951457838457417E-2</v>
      </c>
      <c r="Q533">
        <f t="shared" si="68"/>
        <v>2.6455167627843636E-2</v>
      </c>
      <c r="R533">
        <f t="shared" si="69"/>
        <v>2.6076736933323449E-2</v>
      </c>
      <c r="S533">
        <f t="shared" si="70"/>
        <v>4.8559411945381121E-4</v>
      </c>
      <c r="T533">
        <f t="shared" si="71"/>
        <v>1.4697315348802021E-2</v>
      </c>
      <c r="U533">
        <v>8.2547945205479447</v>
      </c>
      <c r="V533">
        <v>4.3</v>
      </c>
      <c r="W533" s="10" t="s">
        <v>115</v>
      </c>
    </row>
    <row r="534" spans="1:23">
      <c r="A534" t="s">
        <v>1028</v>
      </c>
      <c r="B534" t="s">
        <v>1029</v>
      </c>
      <c r="C534">
        <v>0.4</v>
      </c>
      <c r="D534">
        <v>0.06</v>
      </c>
      <c r="E534">
        <v>1.34</v>
      </c>
      <c r="F534">
        <v>0.02</v>
      </c>
      <c r="G534">
        <v>14.310195</v>
      </c>
      <c r="H534">
        <v>8.0577800000000005E-4</v>
      </c>
      <c r="I534">
        <v>0.24366299999999999</v>
      </c>
      <c r="J534">
        <v>2.8054599999999999E-2</v>
      </c>
      <c r="K534">
        <v>57.021299999999997</v>
      </c>
      <c r="L534">
        <v>1.2445200000000001</v>
      </c>
      <c r="M534">
        <f t="shared" si="64"/>
        <v>0.12723406158147593</v>
      </c>
      <c r="N534">
        <f t="shared" si="65"/>
        <v>6.3302330007569869E-4</v>
      </c>
      <c r="O534">
        <f t="shared" si="66"/>
        <v>0.80273959188913946</v>
      </c>
      <c r="P534">
        <f t="shared" si="67"/>
        <v>2.0119411238897478E-2</v>
      </c>
      <c r="Q534">
        <f t="shared" si="68"/>
        <v>1.7520215724612945E-2</v>
      </c>
      <c r="R534">
        <f t="shared" si="69"/>
        <v>5.8337832710691588E-3</v>
      </c>
      <c r="S534">
        <f t="shared" si="70"/>
        <v>1.5066878377577368E-5</v>
      </c>
      <c r="T534">
        <f t="shared" si="71"/>
        <v>7.9874586257625817E-3</v>
      </c>
      <c r="U534">
        <v>10.260273972602739</v>
      </c>
      <c r="V534">
        <v>12.4633</v>
      </c>
      <c r="W534" s="10" t="s">
        <v>33</v>
      </c>
    </row>
    <row r="535" spans="1:23">
      <c r="A535" t="s">
        <v>1030</v>
      </c>
      <c r="B535" t="s">
        <v>1029</v>
      </c>
      <c r="C535">
        <v>0.4</v>
      </c>
      <c r="D535">
        <v>0.06</v>
      </c>
      <c r="E535">
        <v>1.34</v>
      </c>
      <c r="F535">
        <v>0.02</v>
      </c>
      <c r="G535">
        <v>2146.0502999999999</v>
      </c>
      <c r="H535">
        <v>5.50631</v>
      </c>
      <c r="I535">
        <v>0.35509400000000002</v>
      </c>
      <c r="J535">
        <v>7.4042200000000004E-3</v>
      </c>
      <c r="K535">
        <v>169.03299999999999</v>
      </c>
      <c r="L535">
        <v>1.4583900000000001</v>
      </c>
      <c r="M535">
        <f t="shared" si="64"/>
        <v>3.5914207519654422</v>
      </c>
      <c r="N535">
        <f t="shared" si="65"/>
        <v>1.8894341145694799E-2</v>
      </c>
      <c r="O535">
        <f t="shared" si="66"/>
        <v>12.186090705931589</v>
      </c>
      <c r="P535">
        <f t="shared" si="67"/>
        <v>0.16495391256814429</v>
      </c>
      <c r="Q535">
        <f t="shared" si="68"/>
        <v>0.10513966399829366</v>
      </c>
      <c r="R535">
        <f t="shared" si="69"/>
        <v>3.6662427323425881E-2</v>
      </c>
      <c r="S535">
        <f t="shared" si="70"/>
        <v>1.0422308230609851E-2</v>
      </c>
      <c r="T535">
        <f t="shared" si="71"/>
        <v>0.12125463388986657</v>
      </c>
      <c r="U535">
        <v>10.260273972602739</v>
      </c>
      <c r="V535">
        <v>12.4633</v>
      </c>
      <c r="W535" s="10" t="s">
        <v>33</v>
      </c>
    </row>
    <row r="536" spans="1:23">
      <c r="A536" t="s">
        <v>1031</v>
      </c>
      <c r="B536" t="s">
        <v>1032</v>
      </c>
      <c r="C536">
        <v>0.25</v>
      </c>
      <c r="D536">
        <v>0.03</v>
      </c>
      <c r="E536">
        <v>1.22</v>
      </c>
      <c r="F536">
        <v>7.0000000000000007E-2</v>
      </c>
      <c r="G536">
        <v>696.3</v>
      </c>
      <c r="H536">
        <v>2.7</v>
      </c>
      <c r="I536">
        <v>0</v>
      </c>
      <c r="J536">
        <v>0</v>
      </c>
      <c r="K536">
        <v>200</v>
      </c>
      <c r="L536">
        <v>3.9</v>
      </c>
      <c r="M536">
        <f t="shared" si="64"/>
        <v>1.6435728706312984</v>
      </c>
      <c r="N536">
        <f t="shared" si="65"/>
        <v>3.1720294557343667E-2</v>
      </c>
      <c r="O536">
        <f t="shared" si="66"/>
        <v>9.9558612875364449</v>
      </c>
      <c r="P536">
        <f t="shared" si="67"/>
        <v>0.4276488832618015</v>
      </c>
      <c r="Q536">
        <f t="shared" si="68"/>
        <v>0.19413929510696065</v>
      </c>
      <c r="R536">
        <f t="shared" si="69"/>
        <v>0</v>
      </c>
      <c r="S536">
        <f t="shared" si="70"/>
        <v>1.2868411832231506E-2</v>
      </c>
      <c r="T536">
        <f t="shared" si="71"/>
        <v>0.38082529515166724</v>
      </c>
      <c r="U536">
        <v>3.131506849315068</v>
      </c>
      <c r="V536">
        <v>6.5</v>
      </c>
      <c r="W536" s="10" t="s">
        <v>25</v>
      </c>
    </row>
    <row r="537" spans="1:23">
      <c r="A537" t="s">
        <v>1033</v>
      </c>
      <c r="B537" t="s">
        <v>1034</v>
      </c>
      <c r="C537">
        <v>-0.22</v>
      </c>
      <c r="D537">
        <v>0.01</v>
      </c>
      <c r="E537">
        <v>0.89</v>
      </c>
      <c r="F537">
        <v>0.06</v>
      </c>
      <c r="G537">
        <v>407.1</v>
      </c>
      <c r="H537">
        <v>4.3</v>
      </c>
      <c r="I537">
        <v>0.27</v>
      </c>
      <c r="J537">
        <v>0.17</v>
      </c>
      <c r="K537">
        <v>2.99</v>
      </c>
      <c r="L537">
        <v>0.33</v>
      </c>
      <c r="M537">
        <f t="shared" si="64"/>
        <v>1.0345119081933993</v>
      </c>
      <c r="N537">
        <f t="shared" si="65"/>
        <v>2.4362084592451181E-2</v>
      </c>
      <c r="O537">
        <f t="shared" si="66"/>
        <v>9.711172605727883E-2</v>
      </c>
      <c r="P537">
        <f t="shared" si="67"/>
        <v>1.2536284392455459E-2</v>
      </c>
      <c r="Q537">
        <f t="shared" si="68"/>
        <v>1.0718016588261544E-2</v>
      </c>
      <c r="R537">
        <f t="shared" si="69"/>
        <v>4.8079260339004394E-3</v>
      </c>
      <c r="S537">
        <f t="shared" si="70"/>
        <v>3.4191469912904184E-4</v>
      </c>
      <c r="T537">
        <f t="shared" si="71"/>
        <v>4.364571957630509E-3</v>
      </c>
      <c r="U537">
        <v>8.1205479452054803</v>
      </c>
      <c r="V537">
        <v>1.38</v>
      </c>
      <c r="W537" s="10" t="s">
        <v>292</v>
      </c>
    </row>
    <row r="538" spans="1:23">
      <c r="A538" t="s">
        <v>1035</v>
      </c>
      <c r="B538" t="s">
        <v>1036</v>
      </c>
      <c r="C538">
        <v>0.09</v>
      </c>
      <c r="D538">
        <v>0.01</v>
      </c>
      <c r="E538">
        <v>1.07</v>
      </c>
      <c r="F538">
        <v>7.0000000000000007E-2</v>
      </c>
      <c r="G538">
        <v>2151</v>
      </c>
      <c r="H538">
        <v>85</v>
      </c>
      <c r="I538">
        <v>0.64049999999999996</v>
      </c>
      <c r="J538">
        <v>7.1999999999999998E-3</v>
      </c>
      <c r="K538">
        <v>196.4</v>
      </c>
      <c r="L538">
        <v>1.3</v>
      </c>
      <c r="M538">
        <f t="shared" si="64"/>
        <v>3.3370262517667828</v>
      </c>
      <c r="N538">
        <f t="shared" si="65"/>
        <v>0.11412253631262632</v>
      </c>
      <c r="O538">
        <f t="shared" si="66"/>
        <v>10.019018825836412</v>
      </c>
      <c r="P538">
        <f t="shared" si="67"/>
        <v>0.46785904570596815</v>
      </c>
      <c r="Q538">
        <f t="shared" si="68"/>
        <v>6.6317334386900892E-2</v>
      </c>
      <c r="R538">
        <f t="shared" si="69"/>
        <v>7.8343269809828822E-2</v>
      </c>
      <c r="S538">
        <f t="shared" si="70"/>
        <v>0.13197219900760815</v>
      </c>
      <c r="T538">
        <f t="shared" si="71"/>
        <v>0.43696655315174388</v>
      </c>
      <c r="U538">
        <v>4.3</v>
      </c>
      <c r="V538">
        <v>5.5</v>
      </c>
      <c r="W538" s="10" t="s">
        <v>292</v>
      </c>
    </row>
    <row r="539" spans="1:23">
      <c r="A539" t="s">
        <v>1037</v>
      </c>
      <c r="B539" t="s">
        <v>1038</v>
      </c>
      <c r="C539">
        <v>-0.61</v>
      </c>
      <c r="D539">
        <v>0.02</v>
      </c>
      <c r="E539">
        <v>0.72</v>
      </c>
      <c r="F539">
        <v>0.05</v>
      </c>
      <c r="G539">
        <v>5.6363000000000003</v>
      </c>
      <c r="H539">
        <v>8.0000000000000004E-4</v>
      </c>
      <c r="I539">
        <v>0.2</v>
      </c>
      <c r="J539">
        <v>0.1</v>
      </c>
      <c r="K539">
        <v>1.95</v>
      </c>
      <c r="L539">
        <v>0.16</v>
      </c>
      <c r="M539">
        <f t="shared" si="64"/>
        <v>5.5579118759910444E-2</v>
      </c>
      <c r="N539">
        <f t="shared" si="65"/>
        <v>1.2865644241163441E-3</v>
      </c>
      <c r="O539">
        <f t="shared" si="66"/>
        <v>1.3435899553074084E-2</v>
      </c>
      <c r="P539">
        <f t="shared" si="67"/>
        <v>1.2963930367979159E-3</v>
      </c>
      <c r="Q539">
        <f t="shared" si="68"/>
        <v>1.1024327838419761E-3</v>
      </c>
      <c r="R539">
        <f t="shared" si="69"/>
        <v>2.7991457402237681E-4</v>
      </c>
      <c r="S539">
        <f t="shared" si="70"/>
        <v>6.3568414518148823E-7</v>
      </c>
      <c r="T539">
        <f t="shared" si="71"/>
        <v>6.2203238671639297E-4</v>
      </c>
      <c r="U539">
        <v>7.4438356164383563</v>
      </c>
      <c r="V539">
        <v>1.1100000000000001</v>
      </c>
      <c r="W539" s="10" t="s">
        <v>292</v>
      </c>
    </row>
    <row r="540" spans="1:23">
      <c r="A540" t="s">
        <v>1039</v>
      </c>
      <c r="B540" t="s">
        <v>1038</v>
      </c>
      <c r="C540">
        <v>-0.61</v>
      </c>
      <c r="D540">
        <v>0.02</v>
      </c>
      <c r="E540">
        <v>0.72</v>
      </c>
      <c r="F540">
        <v>0.05</v>
      </c>
      <c r="G540">
        <v>14.025</v>
      </c>
      <c r="H540">
        <v>5.0000000000000001E-3</v>
      </c>
      <c r="I540">
        <v>0.11</v>
      </c>
      <c r="J540">
        <v>0.05</v>
      </c>
      <c r="K540">
        <v>2.2599999999999998</v>
      </c>
      <c r="L540">
        <v>0.15</v>
      </c>
      <c r="M540">
        <f t="shared" si="64"/>
        <v>0.10205888886928374</v>
      </c>
      <c r="N540">
        <f t="shared" si="65"/>
        <v>2.362598801038911E-3</v>
      </c>
      <c r="O540">
        <f t="shared" si="66"/>
        <v>2.1405779231590174E-2</v>
      </c>
      <c r="P540">
        <f t="shared" si="67"/>
        <v>1.7363183815677185E-3</v>
      </c>
      <c r="Q540">
        <f t="shared" si="68"/>
        <v>1.4207375596188173E-3</v>
      </c>
      <c r="R540">
        <f t="shared" si="69"/>
        <v>1.1917378861599959E-4</v>
      </c>
      <c r="S540">
        <f t="shared" si="70"/>
        <v>2.543764614568054E-6</v>
      </c>
      <c r="T540">
        <f t="shared" si="71"/>
        <v>9.9100829775880463E-4</v>
      </c>
      <c r="U540">
        <v>7.4438356164383563</v>
      </c>
      <c r="V540">
        <v>1.1100000000000001</v>
      </c>
      <c r="W540" s="10" t="s">
        <v>292</v>
      </c>
    </row>
    <row r="541" spans="1:23">
      <c r="A541" t="s">
        <v>1040</v>
      </c>
      <c r="B541" t="s">
        <v>1038</v>
      </c>
      <c r="C541">
        <v>-0.61</v>
      </c>
      <c r="D541">
        <v>0.02</v>
      </c>
      <c r="E541">
        <v>0.72</v>
      </c>
      <c r="F541">
        <v>0.05</v>
      </c>
      <c r="G541">
        <v>33.941000000000003</v>
      </c>
      <c r="H541">
        <v>3.5000000000000003E-2</v>
      </c>
      <c r="I541">
        <v>0.2</v>
      </c>
      <c r="J541">
        <v>0.16</v>
      </c>
      <c r="K541">
        <v>1.49</v>
      </c>
      <c r="L541">
        <v>0.17</v>
      </c>
      <c r="M541">
        <f t="shared" si="64"/>
        <v>0.18396364741460072</v>
      </c>
      <c r="N541">
        <f t="shared" si="65"/>
        <v>4.2602953264341816E-3</v>
      </c>
      <c r="O541">
        <f t="shared" si="66"/>
        <v>1.8677923100692339E-2</v>
      </c>
      <c r="P541">
        <f t="shared" si="67"/>
        <v>2.3825891353788536E-3</v>
      </c>
      <c r="Q541">
        <f t="shared" si="68"/>
        <v>2.1310382061192601E-3</v>
      </c>
      <c r="R541">
        <f t="shared" si="69"/>
        <v>6.2259743668974471E-4</v>
      </c>
      <c r="S541">
        <f t="shared" si="70"/>
        <v>6.4202322513011009E-6</v>
      </c>
      <c r="T541">
        <f t="shared" si="71"/>
        <v>8.6471866206909009E-4</v>
      </c>
      <c r="U541">
        <v>7.4438356164383563</v>
      </c>
      <c r="V541">
        <v>1.1100000000000001</v>
      </c>
      <c r="W541" s="10" t="s">
        <v>292</v>
      </c>
    </row>
    <row r="542" spans="1:23">
      <c r="A542" t="s">
        <v>1041</v>
      </c>
      <c r="B542" t="s">
        <v>1042</v>
      </c>
      <c r="C542">
        <v>-0.32</v>
      </c>
      <c r="D542">
        <v>0.03</v>
      </c>
      <c r="E542">
        <v>1.33</v>
      </c>
      <c r="F542">
        <v>0.09</v>
      </c>
      <c r="G542">
        <v>394.3</v>
      </c>
      <c r="H542">
        <v>1.3</v>
      </c>
      <c r="I542">
        <v>0.39400000000000002</v>
      </c>
      <c r="J542">
        <v>8.0000000000000002E-3</v>
      </c>
      <c r="K542">
        <v>374.2</v>
      </c>
      <c r="L542">
        <v>2.35</v>
      </c>
      <c r="M542">
        <f t="shared" si="64"/>
        <v>1.1578167337454868</v>
      </c>
      <c r="N542">
        <f t="shared" si="65"/>
        <v>2.6239865175337756E-2</v>
      </c>
      <c r="O542">
        <f t="shared" si="66"/>
        <v>15.003468046828369</v>
      </c>
      <c r="P542">
        <f t="shared" si="67"/>
        <v>0.68586235046389221</v>
      </c>
      <c r="Q542">
        <f t="shared" si="68"/>
        <v>9.4222741608890076E-2</v>
      </c>
      <c r="R542">
        <f t="shared" si="69"/>
        <v>5.5981234147765555E-2</v>
      </c>
      <c r="S542">
        <f t="shared" si="70"/>
        <v>1.6488721329678657E-2</v>
      </c>
      <c r="T542">
        <f t="shared" si="71"/>
        <v>0.67684818256368573</v>
      </c>
      <c r="U542">
        <v>2.2027397260273971</v>
      </c>
      <c r="V542">
        <v>10</v>
      </c>
      <c r="W542" s="10" t="s">
        <v>129</v>
      </c>
    </row>
    <row r="543" spans="1:23">
      <c r="A543" t="s">
        <v>1043</v>
      </c>
      <c r="B543" t="s">
        <v>1044</v>
      </c>
      <c r="C543">
        <v>-0.36</v>
      </c>
      <c r="D543">
        <v>0.02</v>
      </c>
      <c r="E543">
        <v>0.7</v>
      </c>
      <c r="F543">
        <v>0.06</v>
      </c>
      <c r="G543">
        <v>4.3122999999999996</v>
      </c>
      <c r="H543">
        <v>1.15E-3</v>
      </c>
      <c r="I543">
        <v>0.2</v>
      </c>
      <c r="J543">
        <v>0.15</v>
      </c>
      <c r="K543">
        <v>1.94</v>
      </c>
      <c r="L543">
        <v>0.28999999999999998</v>
      </c>
      <c r="M543">
        <f t="shared" si="64"/>
        <v>4.6058530887619957E-2</v>
      </c>
      <c r="N543">
        <f t="shared" si="65"/>
        <v>1.3159835018249132E-3</v>
      </c>
      <c r="O543">
        <f t="shared" si="66"/>
        <v>1.1998193208489964E-2</v>
      </c>
      <c r="P543">
        <f t="shared" si="67"/>
        <v>1.9563863658587422E-3</v>
      </c>
      <c r="Q543">
        <f t="shared" si="68"/>
        <v>1.7935443455990153E-3</v>
      </c>
      <c r="R543">
        <f t="shared" si="69"/>
        <v>3.7494353776531148E-4</v>
      </c>
      <c r="S543">
        <f t="shared" si="70"/>
        <v>1.0665555264215896E-6</v>
      </c>
      <c r="T543">
        <f t="shared" si="71"/>
        <v>6.8561104048514088E-4</v>
      </c>
      <c r="U543">
        <v>4.4602739726027396</v>
      </c>
      <c r="V543">
        <v>0.85</v>
      </c>
      <c r="W543" s="10" t="s">
        <v>100</v>
      </c>
    </row>
    <row r="544" spans="1:23">
      <c r="A544" t="s">
        <v>1045</v>
      </c>
      <c r="B544" t="s">
        <v>1044</v>
      </c>
      <c r="C544">
        <v>-0.36</v>
      </c>
      <c r="D544">
        <v>0.02</v>
      </c>
      <c r="E544">
        <v>0.7</v>
      </c>
      <c r="F544">
        <v>0.06</v>
      </c>
      <c r="G544">
        <v>9.6183999999999994</v>
      </c>
      <c r="H544">
        <v>5.0000000000000001E-3</v>
      </c>
      <c r="I544">
        <v>0.06</v>
      </c>
      <c r="J544">
        <v>8.5000000000000006E-2</v>
      </c>
      <c r="K544">
        <v>2.4500000000000002</v>
      </c>
      <c r="L544">
        <v>0.28999999999999998</v>
      </c>
      <c r="M544">
        <f t="shared" si="64"/>
        <v>7.8627172756887825E-2</v>
      </c>
      <c r="N544">
        <f t="shared" si="65"/>
        <v>2.2466559021334068E-3</v>
      </c>
      <c r="O544">
        <f t="shared" si="66"/>
        <v>2.0169388795203174E-2</v>
      </c>
      <c r="P544">
        <f t="shared" si="67"/>
        <v>2.6530500958009766E-3</v>
      </c>
      <c r="Q544">
        <f t="shared" si="68"/>
        <v>2.3873970410648654E-3</v>
      </c>
      <c r="R544">
        <f t="shared" si="69"/>
        <v>1.0323553076629484E-4</v>
      </c>
      <c r="S544">
        <f t="shared" si="70"/>
        <v>3.4949313806875672E-6</v>
      </c>
      <c r="T544">
        <f t="shared" si="71"/>
        <v>1.1525365025830388E-3</v>
      </c>
      <c r="U544">
        <v>4.4602739726027396</v>
      </c>
      <c r="V544">
        <v>0.85</v>
      </c>
      <c r="W544" s="10" t="s">
        <v>100</v>
      </c>
    </row>
    <row r="545" spans="1:23">
      <c r="A545" t="s">
        <v>1046</v>
      </c>
      <c r="B545" t="s">
        <v>1044</v>
      </c>
      <c r="C545">
        <v>-0.36</v>
      </c>
      <c r="D545">
        <v>0.02</v>
      </c>
      <c r="E545">
        <v>0.7</v>
      </c>
      <c r="F545">
        <v>0.06</v>
      </c>
      <c r="G545">
        <v>20.431999999999999</v>
      </c>
      <c r="H545">
        <v>2.3E-3</v>
      </c>
      <c r="I545">
        <v>7.0000000000000007E-2</v>
      </c>
      <c r="J545">
        <v>0.09</v>
      </c>
      <c r="K545">
        <v>2.75</v>
      </c>
      <c r="L545">
        <v>0.35</v>
      </c>
      <c r="M545">
        <f t="shared" si="64"/>
        <v>0.12993057397739941</v>
      </c>
      <c r="N545">
        <f t="shared" si="65"/>
        <v>3.7123149192434851E-3</v>
      </c>
      <c r="O545">
        <f t="shared" si="66"/>
        <v>2.9083401544522519E-2</v>
      </c>
      <c r="P545">
        <f t="shared" si="67"/>
        <v>4.0616650850731437E-3</v>
      </c>
      <c r="Q545">
        <f t="shared" si="68"/>
        <v>3.7015238329392293E-3</v>
      </c>
      <c r="R545">
        <f t="shared" si="69"/>
        <v>1.8412765524117362E-4</v>
      </c>
      <c r="S545">
        <f t="shared" si="70"/>
        <v>1.091291822507208E-6</v>
      </c>
      <c r="T545">
        <f t="shared" si="71"/>
        <v>1.6619086596870016E-3</v>
      </c>
      <c r="U545">
        <v>4.4602739726027396</v>
      </c>
      <c r="V545">
        <v>0.85</v>
      </c>
      <c r="W545" s="10" t="s">
        <v>100</v>
      </c>
    </row>
    <row r="546" spans="1:23">
      <c r="A546" t="s">
        <v>1047</v>
      </c>
      <c r="B546" t="s">
        <v>1044</v>
      </c>
      <c r="C546">
        <v>-0.36</v>
      </c>
      <c r="D546">
        <v>0.02</v>
      </c>
      <c r="E546">
        <v>0.7</v>
      </c>
      <c r="F546">
        <v>0.06</v>
      </c>
      <c r="G546">
        <v>34.619999999999997</v>
      </c>
      <c r="H546">
        <v>0.20499999999999999</v>
      </c>
      <c r="I546">
        <v>0.15</v>
      </c>
      <c r="J546">
        <v>0.14000000000000001</v>
      </c>
      <c r="K546">
        <v>0.84</v>
      </c>
      <c r="L546">
        <v>0.315</v>
      </c>
      <c r="M546">
        <f t="shared" si="64"/>
        <v>0.1846667953856137</v>
      </c>
      <c r="N546">
        <f t="shared" si="65"/>
        <v>5.3263174871391455E-3</v>
      </c>
      <c r="O546">
        <f t="shared" si="66"/>
        <v>1.0496766573916785E-2</v>
      </c>
      <c r="P546">
        <f t="shared" si="67"/>
        <v>3.9881599180914776E-3</v>
      </c>
      <c r="Q546">
        <f t="shared" si="68"/>
        <v>3.936287465218795E-3</v>
      </c>
      <c r="R546">
        <f t="shared" si="69"/>
        <v>2.2550598266215087E-4</v>
      </c>
      <c r="S546">
        <f t="shared" si="70"/>
        <v>2.0718632270873696E-5</v>
      </c>
      <c r="T546">
        <f t="shared" si="71"/>
        <v>5.9981523279524496E-4</v>
      </c>
      <c r="U546" s="2"/>
      <c r="V546" s="2"/>
      <c r="W546" s="10" t="s">
        <v>100</v>
      </c>
    </row>
    <row r="547" spans="1:23">
      <c r="A547" t="s">
        <v>1048</v>
      </c>
      <c r="B547" t="s">
        <v>1044</v>
      </c>
      <c r="C547">
        <v>-0.36</v>
      </c>
      <c r="D547">
        <v>0.02</v>
      </c>
      <c r="E547">
        <v>0.7</v>
      </c>
      <c r="F547">
        <v>0.06</v>
      </c>
      <c r="G547">
        <v>51.76</v>
      </c>
      <c r="H547">
        <v>0.48</v>
      </c>
      <c r="I547">
        <v>0.02</v>
      </c>
      <c r="J547">
        <v>0.11</v>
      </c>
      <c r="K547">
        <v>1.0900000000000001</v>
      </c>
      <c r="L547">
        <v>0.3</v>
      </c>
      <c r="M547">
        <f t="shared" si="64"/>
        <v>0.24145356135495799</v>
      </c>
      <c r="N547">
        <f t="shared" si="65"/>
        <v>7.0583296380525807E-3</v>
      </c>
      <c r="O547">
        <f t="shared" si="66"/>
        <v>1.5749975895331243E-2</v>
      </c>
      <c r="P547">
        <f t="shared" si="67"/>
        <v>4.4277018673046179E-3</v>
      </c>
      <c r="Q547">
        <f t="shared" si="68"/>
        <v>4.3348557510085985E-3</v>
      </c>
      <c r="R547">
        <f t="shared" si="69"/>
        <v>3.4663812494726633E-5</v>
      </c>
      <c r="S547">
        <f t="shared" si="70"/>
        <v>4.8686169691904965E-5</v>
      </c>
      <c r="T547">
        <f t="shared" si="71"/>
        <v>8.9999862259035693E-4</v>
      </c>
      <c r="U547" s="2"/>
      <c r="V547" s="2"/>
      <c r="W547" s="10" t="s">
        <v>100</v>
      </c>
    </row>
    <row r="548" spans="1:23">
      <c r="A548" t="s">
        <v>1049</v>
      </c>
      <c r="B548" t="s">
        <v>1044</v>
      </c>
      <c r="C548">
        <v>-0.36</v>
      </c>
      <c r="D548">
        <v>0.02</v>
      </c>
      <c r="E548">
        <v>0.7</v>
      </c>
      <c r="F548">
        <v>0.06</v>
      </c>
      <c r="G548">
        <v>197.8</v>
      </c>
      <c r="H548">
        <v>7.35</v>
      </c>
      <c r="I548">
        <v>0.28999999999999998</v>
      </c>
      <c r="J548">
        <v>0.3</v>
      </c>
      <c r="K548">
        <v>0.95</v>
      </c>
      <c r="L548">
        <v>0.31</v>
      </c>
      <c r="M548">
        <f t="shared" si="64"/>
        <v>0.59018517371170909</v>
      </c>
      <c r="N548">
        <f t="shared" si="65"/>
        <v>2.2318078152171544E-2</v>
      </c>
      <c r="O548">
        <f t="shared" si="66"/>
        <v>2.0543065291216637E-2</v>
      </c>
      <c r="P548">
        <f t="shared" si="67"/>
        <v>7.084336207904854E-3</v>
      </c>
      <c r="Q548">
        <f t="shared" si="68"/>
        <v>6.7035265687127969E-3</v>
      </c>
      <c r="R548">
        <f t="shared" si="69"/>
        <v>1.9513556942197261E-3</v>
      </c>
      <c r="S548">
        <f t="shared" si="70"/>
        <v>2.5445151649889166E-4</v>
      </c>
      <c r="T548">
        <f t="shared" si="71"/>
        <v>1.1738894452123796E-3</v>
      </c>
      <c r="U548" s="2"/>
      <c r="V548" s="2"/>
      <c r="W548" s="10" t="s">
        <v>100</v>
      </c>
    </row>
    <row r="549" spans="1:23">
      <c r="A549" t="s">
        <v>1050</v>
      </c>
      <c r="B549" t="s">
        <v>1051</v>
      </c>
      <c r="C549">
        <v>0.14000000000000001</v>
      </c>
      <c r="D549">
        <v>0.05</v>
      </c>
      <c r="E549">
        <v>2</v>
      </c>
      <c r="F549">
        <v>0.08</v>
      </c>
      <c r="G549">
        <v>578.6</v>
      </c>
      <c r="H549">
        <v>3.3</v>
      </c>
      <c r="I549">
        <v>0.24</v>
      </c>
      <c r="J549">
        <v>0.05</v>
      </c>
      <c r="K549">
        <v>68</v>
      </c>
      <c r="L549">
        <v>2</v>
      </c>
      <c r="M549">
        <f t="shared" si="64"/>
        <v>1.7129067013995585</v>
      </c>
      <c r="N549">
        <f t="shared" si="65"/>
        <v>2.3749259701107705E-2</v>
      </c>
      <c r="O549">
        <f t="shared" si="66"/>
        <v>4.2951946255306357</v>
      </c>
      <c r="P549">
        <f t="shared" si="67"/>
        <v>0.17926549402547784</v>
      </c>
      <c r="Q549">
        <f t="shared" si="68"/>
        <v>0.12632925369207751</v>
      </c>
      <c r="R549">
        <f t="shared" si="69"/>
        <v>5.469263105514393E-2</v>
      </c>
      <c r="S549">
        <f t="shared" si="70"/>
        <v>8.1657692500582482E-3</v>
      </c>
      <c r="T549">
        <f t="shared" si="71"/>
        <v>0.11453852334748364</v>
      </c>
      <c r="U549">
        <f>1800/365</f>
        <v>4.9315068493150687</v>
      </c>
      <c r="V549">
        <v>19.850000000000001</v>
      </c>
      <c r="W549" s="10" t="s">
        <v>370</v>
      </c>
    </row>
    <row r="550" spans="1:23">
      <c r="A550" t="s">
        <v>1052</v>
      </c>
      <c r="B550" t="s">
        <v>1053</v>
      </c>
      <c r="C550">
        <v>0.21</v>
      </c>
      <c r="D550">
        <v>0.05</v>
      </c>
      <c r="E550">
        <v>1.23</v>
      </c>
      <c r="F550">
        <v>0.1</v>
      </c>
      <c r="G550">
        <v>264.14999999999998</v>
      </c>
      <c r="H550">
        <v>0.23</v>
      </c>
      <c r="I550">
        <v>0.252</v>
      </c>
      <c r="J550">
        <v>1.4E-2</v>
      </c>
      <c r="K550">
        <v>119.4</v>
      </c>
      <c r="L550">
        <v>2.2000000000000002</v>
      </c>
      <c r="M550">
        <f t="shared" si="64"/>
        <v>0.8636548260806225</v>
      </c>
      <c r="N550">
        <f t="shared" si="65"/>
        <v>2.3410648410488469E-2</v>
      </c>
      <c r="O550">
        <f t="shared" si="66"/>
        <v>4.1865317774223056</v>
      </c>
      <c r="P550">
        <f t="shared" si="67"/>
        <v>0.24018701078276686</v>
      </c>
      <c r="Q550">
        <f t="shared" si="68"/>
        <v>7.7138776468417714E-2</v>
      </c>
      <c r="R550">
        <f t="shared" si="69"/>
        <v>1.5771646767040008E-2</v>
      </c>
      <c r="S550">
        <f t="shared" si="70"/>
        <v>1.2150953483590521E-3</v>
      </c>
      <c r="T550">
        <f t="shared" si="71"/>
        <v>0.22691229145920358</v>
      </c>
      <c r="U550">
        <v>9.830136986301369</v>
      </c>
      <c r="V550">
        <v>20.3</v>
      </c>
      <c r="W550" s="10" t="s">
        <v>33</v>
      </c>
    </row>
    <row r="551" spans="1:23">
      <c r="A551" t="s">
        <v>1054</v>
      </c>
      <c r="B551" t="s">
        <v>1055</v>
      </c>
      <c r="C551">
        <v>0.16</v>
      </c>
      <c r="D551">
        <v>7.0000000000000007E-2</v>
      </c>
      <c r="E551">
        <v>0.89</v>
      </c>
      <c r="F551">
        <v>0.09</v>
      </c>
      <c r="G551">
        <v>963</v>
      </c>
      <c r="H551">
        <v>38</v>
      </c>
      <c r="I551">
        <v>0.74</v>
      </c>
      <c r="J551">
        <v>0.2</v>
      </c>
      <c r="K551">
        <v>99</v>
      </c>
      <c r="L551">
        <v>60</v>
      </c>
      <c r="M551">
        <f t="shared" si="64"/>
        <v>1.8366184833804027</v>
      </c>
      <c r="N551">
        <f t="shared" si="65"/>
        <v>7.8530456334661117E-2</v>
      </c>
      <c r="O551">
        <f t="shared" si="66"/>
        <v>2.9927842897541663</v>
      </c>
      <c r="P551">
        <f t="shared" si="67"/>
        <v>2.0714102494829425</v>
      </c>
      <c r="Q551">
        <f t="shared" si="68"/>
        <v>1.8138086604570707</v>
      </c>
      <c r="R551">
        <f t="shared" si="69"/>
        <v>0.97907178356237101</v>
      </c>
      <c r="S551">
        <f t="shared" si="70"/>
        <v>3.9365110076378787E-2</v>
      </c>
      <c r="T551">
        <f t="shared" si="71"/>
        <v>0.20176073863511235</v>
      </c>
      <c r="U551" s="2"/>
      <c r="V551" s="2"/>
      <c r="W551" s="10" t="s">
        <v>66</v>
      </c>
    </row>
    <row r="552" spans="1:23">
      <c r="A552" t="s">
        <v>1056</v>
      </c>
      <c r="B552" t="s">
        <v>1057</v>
      </c>
      <c r="C552">
        <v>0.16</v>
      </c>
      <c r="D552">
        <v>7.0000000000000007E-2</v>
      </c>
      <c r="E552" s="2"/>
      <c r="F552" s="2"/>
      <c r="G552">
        <v>1.3283</v>
      </c>
      <c r="H552">
        <v>1.2E-4</v>
      </c>
      <c r="I552">
        <v>8.1000000000000003E-2</v>
      </c>
      <c r="J552">
        <v>1.2E-2</v>
      </c>
      <c r="K552" s="2"/>
      <c r="L552" s="2"/>
      <c r="M552">
        <f t="shared" si="64"/>
        <v>0</v>
      </c>
      <c r="N552" t="e">
        <f t="shared" si="65"/>
        <v>#DIV/0!</v>
      </c>
      <c r="O552">
        <f t="shared" si="66"/>
        <v>0</v>
      </c>
      <c r="P552" t="e">
        <f t="shared" si="67"/>
        <v>#DIV/0!</v>
      </c>
      <c r="Q552">
        <f t="shared" si="68"/>
        <v>0</v>
      </c>
      <c r="R552">
        <f t="shared" si="69"/>
        <v>0</v>
      </c>
      <c r="S552">
        <f t="shared" si="70"/>
        <v>0</v>
      </c>
      <c r="T552" t="e">
        <f t="shared" si="71"/>
        <v>#DIV/0!</v>
      </c>
      <c r="U552" s="2"/>
      <c r="V552" s="2"/>
      <c r="W552" s="10" t="s">
        <v>66</v>
      </c>
    </row>
    <row r="553" spans="1:23">
      <c r="A553" t="s">
        <v>1058</v>
      </c>
      <c r="B553" t="s">
        <v>1059</v>
      </c>
      <c r="C553">
        <v>0.2</v>
      </c>
      <c r="D553">
        <v>0.04</v>
      </c>
      <c r="E553">
        <v>1.01</v>
      </c>
      <c r="F553">
        <v>7.0000000000000007E-2</v>
      </c>
      <c r="G553">
        <v>526.62</v>
      </c>
      <c r="H553">
        <v>0.3</v>
      </c>
      <c r="I553">
        <v>0.90300000000000002</v>
      </c>
      <c r="J553">
        <v>5.0000000000000001E-3</v>
      </c>
      <c r="K553">
        <v>97.1</v>
      </c>
      <c r="L553">
        <v>3.8</v>
      </c>
      <c r="M553">
        <f t="shared" si="64"/>
        <v>1.2810815624183194</v>
      </c>
      <c r="N553">
        <f t="shared" si="65"/>
        <v>2.9599942464554736E-2</v>
      </c>
      <c r="O553">
        <f t="shared" si="66"/>
        <v>1.6681995991873146</v>
      </c>
      <c r="P553">
        <f t="shared" si="67"/>
        <v>0.10894136041579602</v>
      </c>
      <c r="Q553">
        <f t="shared" si="68"/>
        <v>6.5284845282304799E-2</v>
      </c>
      <c r="R553">
        <f t="shared" si="69"/>
        <v>4.0803295882955989E-2</v>
      </c>
      <c r="S553">
        <f t="shared" si="70"/>
        <v>3.1677482799500868E-4</v>
      </c>
      <c r="T553">
        <f t="shared" si="71"/>
        <v>7.7078529335387475E-2</v>
      </c>
      <c r="U553">
        <v>8</v>
      </c>
      <c r="V553">
        <v>8.4</v>
      </c>
      <c r="W553" s="10" t="s">
        <v>1060</v>
      </c>
    </row>
    <row r="554" spans="1:23">
      <c r="A554" t="s">
        <v>1061</v>
      </c>
      <c r="B554" t="s">
        <v>1062</v>
      </c>
      <c r="C554">
        <v>-0.09</v>
      </c>
      <c r="D554">
        <v>0.08</v>
      </c>
      <c r="E554">
        <v>0.85</v>
      </c>
      <c r="F554">
        <v>0.06</v>
      </c>
      <c r="G554">
        <v>957.5</v>
      </c>
      <c r="H554">
        <v>6.25</v>
      </c>
      <c r="I554">
        <v>0</v>
      </c>
      <c r="J554">
        <v>0</v>
      </c>
      <c r="K554">
        <v>0.9</v>
      </c>
      <c r="L554">
        <v>0.08</v>
      </c>
      <c r="M554">
        <f t="shared" si="64"/>
        <v>1.8017875734734379</v>
      </c>
      <c r="N554">
        <f t="shared" si="65"/>
        <v>4.3113946552424155E-2</v>
      </c>
      <c r="O554">
        <f t="shared" si="66"/>
        <v>3.9154186940727601E-2</v>
      </c>
      <c r="P554">
        <f t="shared" si="67"/>
        <v>3.9389387556417084E-3</v>
      </c>
      <c r="Q554">
        <f t="shared" si="68"/>
        <v>3.4803721725091196E-3</v>
      </c>
      <c r="R554">
        <f t="shared" si="69"/>
        <v>0</v>
      </c>
      <c r="S554">
        <f t="shared" si="70"/>
        <v>8.5191877590791126E-5</v>
      </c>
      <c r="T554">
        <f t="shared" si="71"/>
        <v>1.8425499736812987E-3</v>
      </c>
      <c r="U554">
        <v>8.24</v>
      </c>
      <c r="V554">
        <v>9.3000000000000007</v>
      </c>
      <c r="W554" s="10" t="s">
        <v>700</v>
      </c>
    </row>
    <row r="555" spans="1:23">
      <c r="A555" t="s">
        <v>1063</v>
      </c>
      <c r="B555" t="s">
        <v>1064</v>
      </c>
      <c r="C555">
        <v>0.4</v>
      </c>
      <c r="D555">
        <v>0.05</v>
      </c>
      <c r="E555">
        <v>1.1299999999999999</v>
      </c>
      <c r="F555">
        <v>0.1</v>
      </c>
      <c r="G555">
        <v>437.05</v>
      </c>
      <c r="H555">
        <v>0.27</v>
      </c>
      <c r="I555">
        <v>0.52</v>
      </c>
      <c r="J555">
        <v>0.02</v>
      </c>
      <c r="K555">
        <v>52.82</v>
      </c>
      <c r="L555">
        <v>1.5</v>
      </c>
      <c r="M555">
        <f t="shared" si="64"/>
        <v>1.1744963043482968</v>
      </c>
      <c r="N555">
        <f t="shared" si="65"/>
        <v>3.4649285308802388E-2</v>
      </c>
      <c r="O555">
        <f t="shared" si="66"/>
        <v>1.8271756653927422</v>
      </c>
      <c r="P555">
        <f t="shared" si="67"/>
        <v>0.12243913844809255</v>
      </c>
      <c r="Q555">
        <f t="shared" si="68"/>
        <v>5.1888744757461441E-2</v>
      </c>
      <c r="R555">
        <f t="shared" si="69"/>
        <v>2.6045267160203563E-2</v>
      </c>
      <c r="S555">
        <f t="shared" si="70"/>
        <v>3.7626315040692601E-4</v>
      </c>
      <c r="T555">
        <f t="shared" si="71"/>
        <v>0.10779797435945382</v>
      </c>
      <c r="U555">
        <v>5.5</v>
      </c>
      <c r="V555">
        <v>4.0999999999999996</v>
      </c>
      <c r="W555" s="10" t="s">
        <v>33</v>
      </c>
    </row>
    <row r="556" spans="1:23">
      <c r="A556" t="s">
        <v>1065</v>
      </c>
      <c r="B556" t="s">
        <v>1064</v>
      </c>
      <c r="C556">
        <v>0.4</v>
      </c>
      <c r="D556">
        <v>0.05</v>
      </c>
      <c r="E556">
        <v>1.1299999999999999</v>
      </c>
      <c r="F556">
        <v>0.1</v>
      </c>
      <c r="G556">
        <v>6700</v>
      </c>
      <c r="H556">
        <v>4500</v>
      </c>
      <c r="I556">
        <v>0.24</v>
      </c>
      <c r="J556">
        <v>0.13</v>
      </c>
      <c r="K556">
        <v>22.2</v>
      </c>
      <c r="L556">
        <v>3.7069999999999999</v>
      </c>
      <c r="M556">
        <f t="shared" si="64"/>
        <v>7.2479319418298891</v>
      </c>
      <c r="N556">
        <f t="shared" si="65"/>
        <v>3.2523777204060198</v>
      </c>
      <c r="O556">
        <f t="shared" si="66"/>
        <v>2.1681600217187698</v>
      </c>
      <c r="P556">
        <f t="shared" si="67"/>
        <v>0.62306682353567366</v>
      </c>
      <c r="Q556">
        <f t="shared" si="68"/>
        <v>0.36204365768069724</v>
      </c>
      <c r="R556">
        <f t="shared" si="69"/>
        <v>7.1781189174050949E-2</v>
      </c>
      <c r="S556">
        <f t="shared" si="70"/>
        <v>0.48540896008629242</v>
      </c>
      <c r="T556">
        <f t="shared" si="71"/>
        <v>0.12791504552913097</v>
      </c>
      <c r="U556" s="2"/>
      <c r="V556" s="2"/>
      <c r="W556" s="10" t="s">
        <v>33</v>
      </c>
    </row>
    <row r="557" spans="1:23">
      <c r="A557" t="s">
        <v>1066</v>
      </c>
      <c r="B557" t="s">
        <v>1067</v>
      </c>
      <c r="C557">
        <v>-0.28000000000000003</v>
      </c>
      <c r="D557">
        <v>0.01</v>
      </c>
      <c r="E557">
        <v>0.86</v>
      </c>
      <c r="F557">
        <v>0.06</v>
      </c>
      <c r="G557">
        <v>828</v>
      </c>
      <c r="H557">
        <v>8.1</v>
      </c>
      <c r="I557">
        <v>5.1999999999999998E-2</v>
      </c>
      <c r="J557">
        <v>0.04</v>
      </c>
      <c r="K557">
        <v>19.059999999999999</v>
      </c>
      <c r="L557">
        <v>0.73</v>
      </c>
      <c r="M557">
        <f t="shared" si="64"/>
        <v>1.6418159305036588</v>
      </c>
      <c r="N557">
        <f t="shared" si="65"/>
        <v>3.9654731054456667E-2</v>
      </c>
      <c r="O557">
        <f t="shared" si="66"/>
        <v>0.79509832252474466</v>
      </c>
      <c r="P557">
        <f t="shared" si="67"/>
        <v>4.8004536014467754E-2</v>
      </c>
      <c r="Q557">
        <f t="shared" si="68"/>
        <v>3.0452349183791382E-2</v>
      </c>
      <c r="R557">
        <f t="shared" si="69"/>
        <v>1.658288523017709E-3</v>
      </c>
      <c r="S557">
        <f t="shared" si="70"/>
        <v>2.5927119212763427E-3</v>
      </c>
      <c r="T557">
        <f t="shared" si="71"/>
        <v>3.6981317326732308E-2</v>
      </c>
      <c r="U557">
        <v>4.9890410958904106</v>
      </c>
      <c r="V557">
        <v>3.4</v>
      </c>
      <c r="W557" s="10" t="s">
        <v>292</v>
      </c>
    </row>
    <row r="558" spans="1:23">
      <c r="A558" t="s">
        <v>1068</v>
      </c>
      <c r="B558" t="s">
        <v>1069</v>
      </c>
      <c r="C558">
        <v>-0.09</v>
      </c>
      <c r="D558">
        <v>0.04</v>
      </c>
      <c r="E558">
        <v>1.02</v>
      </c>
      <c r="F558">
        <v>7.0000000000000007E-2</v>
      </c>
      <c r="G558">
        <v>149.61000000000001</v>
      </c>
      <c r="H558">
        <v>0.35499999999999998</v>
      </c>
      <c r="I558">
        <v>0.19</v>
      </c>
      <c r="J558">
        <v>0.13500000000000001</v>
      </c>
      <c r="K558" s="2"/>
      <c r="L558" s="2"/>
      <c r="M558">
        <f t="shared" si="64"/>
        <v>0.55545033057555415</v>
      </c>
      <c r="N558">
        <f t="shared" si="65"/>
        <v>1.2736724144329491E-2</v>
      </c>
      <c r="O558">
        <f t="shared" si="66"/>
        <v>0</v>
      </c>
      <c r="P558">
        <f t="shared" si="67"/>
        <v>0</v>
      </c>
      <c r="Q558">
        <f t="shared" si="68"/>
        <v>0</v>
      </c>
      <c r="R558">
        <f t="shared" si="69"/>
        <v>0</v>
      </c>
      <c r="S558">
        <f t="shared" si="70"/>
        <v>0</v>
      </c>
      <c r="T558">
        <f t="shared" si="71"/>
        <v>0</v>
      </c>
      <c r="U558" s="2"/>
      <c r="V558" s="2"/>
      <c r="W558" s="10" t="s">
        <v>1070</v>
      </c>
    </row>
    <row r="559" spans="1:23">
      <c r="A559" t="s">
        <v>1071</v>
      </c>
      <c r="B559" t="s">
        <v>1072</v>
      </c>
      <c r="C559">
        <v>-0.34</v>
      </c>
      <c r="D559">
        <v>0.01</v>
      </c>
      <c r="E559">
        <v>0.87</v>
      </c>
      <c r="F559">
        <v>0.06</v>
      </c>
      <c r="G559">
        <v>15.56</v>
      </c>
      <c r="H559">
        <v>0.02</v>
      </c>
      <c r="I559">
        <v>0</v>
      </c>
      <c r="J559">
        <v>5.0000000000000001E-3</v>
      </c>
      <c r="K559">
        <v>4.07</v>
      </c>
      <c r="L559">
        <v>0.2</v>
      </c>
      <c r="M559">
        <f t="shared" si="64"/>
        <v>0.11649775859772156</v>
      </c>
      <c r="N559">
        <f t="shared" si="65"/>
        <v>2.6799692705569492E-3</v>
      </c>
      <c r="O559">
        <f t="shared" si="66"/>
        <v>4.554988285721822E-2</v>
      </c>
      <c r="P559">
        <f t="shared" si="67"/>
        <v>3.065345888473142E-3</v>
      </c>
      <c r="Q559">
        <f t="shared" si="68"/>
        <v>2.2383234819271856E-3</v>
      </c>
      <c r="R559">
        <f t="shared" si="69"/>
        <v>0</v>
      </c>
      <c r="S559">
        <f t="shared" si="70"/>
        <v>1.951580242382957E-5</v>
      </c>
      <c r="T559">
        <f t="shared" si="71"/>
        <v>2.0942474876881937E-3</v>
      </c>
      <c r="U559">
        <v>1.8630136986301371</v>
      </c>
      <c r="V559">
        <v>1.3</v>
      </c>
      <c r="W559" s="10" t="s">
        <v>292</v>
      </c>
    </row>
    <row r="560" spans="1:23">
      <c r="A560" t="s">
        <v>1073</v>
      </c>
      <c r="B560" t="s">
        <v>1074</v>
      </c>
      <c r="C560">
        <v>0.05</v>
      </c>
      <c r="D560">
        <v>0.03</v>
      </c>
      <c r="E560">
        <v>1.53</v>
      </c>
      <c r="F560">
        <v>0.09</v>
      </c>
      <c r="G560">
        <v>356</v>
      </c>
      <c r="H560">
        <v>2.6</v>
      </c>
      <c r="I560">
        <v>4.1000000000000002E-2</v>
      </c>
      <c r="J560">
        <v>3.6999999999999998E-2</v>
      </c>
      <c r="K560">
        <v>46.9</v>
      </c>
      <c r="L560">
        <v>1.9</v>
      </c>
      <c r="M560">
        <f t="shared" si="64"/>
        <v>1.1332748023644419</v>
      </c>
      <c r="N560">
        <f t="shared" si="65"/>
        <v>2.2895904943411372E-2</v>
      </c>
      <c r="O560">
        <f t="shared" si="66"/>
        <v>2.1691784779244054</v>
      </c>
      <c r="P560">
        <f t="shared" si="67"/>
        <v>0.12246363523978508</v>
      </c>
      <c r="Q560">
        <f t="shared" si="68"/>
        <v>8.7877166483078251E-2</v>
      </c>
      <c r="R560">
        <f t="shared" si="69"/>
        <v>3.2961846373867703E-3</v>
      </c>
      <c r="S560">
        <f t="shared" si="70"/>
        <v>5.2807715754713998E-3</v>
      </c>
      <c r="T560">
        <f t="shared" si="71"/>
        <v>8.5065822663702176E-2</v>
      </c>
      <c r="U560">
        <v>2.495890410958904</v>
      </c>
      <c r="V560">
        <v>3.7</v>
      </c>
      <c r="W560" s="10" t="s">
        <v>25</v>
      </c>
    </row>
    <row r="561" spans="1:23">
      <c r="A561" t="s">
        <v>1075</v>
      </c>
      <c r="B561" t="s">
        <v>1076</v>
      </c>
      <c r="C561">
        <v>0.36</v>
      </c>
      <c r="D561">
        <v>0.03</v>
      </c>
      <c r="E561">
        <v>1.01</v>
      </c>
      <c r="F561">
        <v>0.08</v>
      </c>
      <c r="G561">
        <v>327.8</v>
      </c>
      <c r="H561">
        <v>1.2</v>
      </c>
      <c r="I561">
        <v>0.83</v>
      </c>
      <c r="J561">
        <v>0.03</v>
      </c>
      <c r="K561">
        <v>32.4</v>
      </c>
      <c r="L561">
        <v>7.1</v>
      </c>
      <c r="M561">
        <f t="shared" si="64"/>
        <v>0.93393757308036929</v>
      </c>
      <c r="N561">
        <f t="shared" si="65"/>
        <v>2.4763535957958036E-2</v>
      </c>
      <c r="O561">
        <f t="shared" si="66"/>
        <v>0.61700555004619739</v>
      </c>
      <c r="P561">
        <f t="shared" si="67"/>
        <v>0.14758762405441986</v>
      </c>
      <c r="Q561">
        <f t="shared" si="68"/>
        <v>0.135208006337284</v>
      </c>
      <c r="R561">
        <f t="shared" si="69"/>
        <v>4.9384243639184547E-2</v>
      </c>
      <c r="S561">
        <f t="shared" si="70"/>
        <v>7.5290488108138796E-4</v>
      </c>
      <c r="T561">
        <f t="shared" si="71"/>
        <v>3.2581151157554979E-2</v>
      </c>
      <c r="U561">
        <v>5.3232876712328769</v>
      </c>
      <c r="V561">
        <v>1.42</v>
      </c>
      <c r="W561" s="10" t="s">
        <v>109</v>
      </c>
    </row>
    <row r="562" spans="1:23">
      <c r="A562" t="s">
        <v>1077</v>
      </c>
      <c r="B562" t="s">
        <v>1078</v>
      </c>
      <c r="C562">
        <v>0.28000000000000003</v>
      </c>
      <c r="D562">
        <v>0.05</v>
      </c>
      <c r="E562">
        <v>1.3</v>
      </c>
      <c r="F562">
        <v>0.1</v>
      </c>
      <c r="G562">
        <v>36.959999000000003</v>
      </c>
      <c r="H562">
        <v>0.02</v>
      </c>
      <c r="I562">
        <v>0.14000000000000001</v>
      </c>
      <c r="J562">
        <v>0.02</v>
      </c>
      <c r="K562">
        <v>124</v>
      </c>
      <c r="L562">
        <v>2</v>
      </c>
      <c r="M562">
        <f t="shared" si="64"/>
        <v>0.23710488861528348</v>
      </c>
      <c r="N562">
        <f t="shared" si="65"/>
        <v>6.0802142108493211E-3</v>
      </c>
      <c r="O562">
        <f t="shared" si="66"/>
        <v>2.3962918507399751</v>
      </c>
      <c r="P562">
        <f t="shared" si="67"/>
        <v>0.12900384612111887</v>
      </c>
      <c r="Q562">
        <f t="shared" si="68"/>
        <v>3.8649868560322188E-2</v>
      </c>
      <c r="R562">
        <f t="shared" si="69"/>
        <v>6.8437547756751635E-3</v>
      </c>
      <c r="S562">
        <f t="shared" si="70"/>
        <v>4.3223158650337531E-4</v>
      </c>
      <c r="T562">
        <f t="shared" si="71"/>
        <v>0.12288676157640899</v>
      </c>
      <c r="U562">
        <v>2.3287671232876712</v>
      </c>
      <c r="V562">
        <v>10</v>
      </c>
      <c r="W562" s="10" t="s">
        <v>1079</v>
      </c>
    </row>
    <row r="563" spans="1:23">
      <c r="A563" t="s">
        <v>1080</v>
      </c>
      <c r="B563" t="s">
        <v>1081</v>
      </c>
      <c r="C563" s="2"/>
      <c r="D563" s="2"/>
      <c r="E563" s="2"/>
      <c r="F563" s="2"/>
      <c r="G563">
        <v>2354.3000000000002</v>
      </c>
      <c r="H563">
        <v>8.9</v>
      </c>
      <c r="I563">
        <v>0.70299999999999996</v>
      </c>
      <c r="J563">
        <v>0.02</v>
      </c>
      <c r="K563" s="2"/>
      <c r="L563" s="2"/>
      <c r="M563">
        <f t="shared" si="64"/>
        <v>0</v>
      </c>
      <c r="N563" t="e">
        <f t="shared" si="65"/>
        <v>#DIV/0!</v>
      </c>
      <c r="O563">
        <f t="shared" si="66"/>
        <v>0</v>
      </c>
      <c r="P563" t="e">
        <f t="shared" si="67"/>
        <v>#DIV/0!</v>
      </c>
      <c r="Q563">
        <f t="shared" si="68"/>
        <v>0</v>
      </c>
      <c r="R563">
        <f t="shared" si="69"/>
        <v>0</v>
      </c>
      <c r="S563">
        <f t="shared" si="70"/>
        <v>0</v>
      </c>
      <c r="T563" t="e">
        <f t="shared" si="71"/>
        <v>#DIV/0!</v>
      </c>
      <c r="U563">
        <v>4.1369863013698627</v>
      </c>
      <c r="V563">
        <v>7.16</v>
      </c>
      <c r="W563" s="5"/>
    </row>
    <row r="564" spans="1:23">
      <c r="A564" t="s">
        <v>1082</v>
      </c>
      <c r="B564" t="s">
        <v>1083</v>
      </c>
      <c r="C564">
        <v>0.04</v>
      </c>
      <c r="D564">
        <v>0.01</v>
      </c>
      <c r="E564">
        <v>1.07</v>
      </c>
      <c r="F564">
        <v>7.0000000000000007E-2</v>
      </c>
      <c r="G564">
        <v>472.3</v>
      </c>
      <c r="H564">
        <v>5.65</v>
      </c>
      <c r="I564">
        <v>0.61</v>
      </c>
      <c r="J564">
        <v>0.08</v>
      </c>
      <c r="K564">
        <v>19.399999999999999</v>
      </c>
      <c r="L564">
        <v>3</v>
      </c>
      <c r="M564">
        <f t="shared" si="64"/>
        <v>1.2145385758582476</v>
      </c>
      <c r="N564">
        <f t="shared" si="65"/>
        <v>2.8200895101170898E-2</v>
      </c>
      <c r="O564">
        <f t="shared" si="66"/>
        <v>0.61605425424899907</v>
      </c>
      <c r="P564">
        <f t="shared" si="67"/>
        <v>0.1099818750790803</v>
      </c>
      <c r="Q564">
        <f t="shared" si="68"/>
        <v>9.5266121791082334E-2</v>
      </c>
      <c r="R564">
        <f t="shared" si="69"/>
        <v>4.7879355960106958E-2</v>
      </c>
      <c r="S564">
        <f t="shared" si="70"/>
        <v>2.4565647092291971E-3</v>
      </c>
      <c r="T564">
        <f t="shared" si="71"/>
        <v>2.6868409842635475E-2</v>
      </c>
      <c r="U564">
        <v>5.4465753424657537</v>
      </c>
      <c r="V564">
        <v>2.39</v>
      </c>
      <c r="W564" s="10" t="s">
        <v>109</v>
      </c>
    </row>
    <row r="565" spans="1:23">
      <c r="A565" t="s">
        <v>1084</v>
      </c>
      <c r="B565" t="s">
        <v>1085</v>
      </c>
      <c r="C565">
        <v>0.04</v>
      </c>
      <c r="D565">
        <v>0.01</v>
      </c>
      <c r="E565">
        <v>1</v>
      </c>
      <c r="F565">
        <v>7.0000000000000007E-2</v>
      </c>
      <c r="G565">
        <v>5.8872</v>
      </c>
      <c r="H565">
        <v>1.5E-3</v>
      </c>
      <c r="I565">
        <v>0.3</v>
      </c>
      <c r="J565">
        <v>0.19</v>
      </c>
      <c r="K565">
        <v>4.7699999999999996</v>
      </c>
      <c r="L565">
        <v>1.18</v>
      </c>
      <c r="M565">
        <f t="shared" si="64"/>
        <v>6.3837707666292515E-2</v>
      </c>
      <c r="N565">
        <f t="shared" si="65"/>
        <v>1.4895859803997617E-3</v>
      </c>
      <c r="O565">
        <f t="shared" si="66"/>
        <v>4.0415891322323774E-2</v>
      </c>
      <c r="P565">
        <f t="shared" si="67"/>
        <v>1.0484619057117806E-2</v>
      </c>
      <c r="Q565">
        <f t="shared" si="68"/>
        <v>9.9980611656901603E-3</v>
      </c>
      <c r="R565">
        <f t="shared" si="69"/>
        <v>2.5315448410686316E-3</v>
      </c>
      <c r="S565">
        <f t="shared" si="70"/>
        <v>3.432522363969611E-6</v>
      </c>
      <c r="T565">
        <f t="shared" si="71"/>
        <v>1.8860749283751098E-3</v>
      </c>
      <c r="U565">
        <f>2738/365</f>
        <v>7.5013698630136982</v>
      </c>
      <c r="V565">
        <v>3.81</v>
      </c>
      <c r="W565" s="10" t="s">
        <v>292</v>
      </c>
    </row>
    <row r="566" spans="1:23">
      <c r="A566" t="s">
        <v>1086</v>
      </c>
      <c r="B566" t="s">
        <v>1087</v>
      </c>
      <c r="C566">
        <v>0.28000000000000003</v>
      </c>
      <c r="D566">
        <v>0.02</v>
      </c>
      <c r="E566">
        <v>1.06</v>
      </c>
      <c r="F566">
        <v>7.0000000000000007E-2</v>
      </c>
      <c r="G566">
        <v>963.6</v>
      </c>
      <c r="H566">
        <v>3.4</v>
      </c>
      <c r="I566">
        <v>0.77800000000000002</v>
      </c>
      <c r="J566">
        <v>8.9999999999999993E-3</v>
      </c>
      <c r="K566">
        <v>58</v>
      </c>
      <c r="L566">
        <v>1.7</v>
      </c>
      <c r="M566">
        <f t="shared" si="64"/>
        <v>1.9476215577539195</v>
      </c>
      <c r="N566">
        <f t="shared" si="65"/>
        <v>4.3116263128852368E-2</v>
      </c>
      <c r="O566">
        <f t="shared" si="66"/>
        <v>1.840560181397122</v>
      </c>
      <c r="P566">
        <f t="shared" si="67"/>
        <v>0.10269893971885015</v>
      </c>
      <c r="Q566">
        <f t="shared" si="68"/>
        <v>5.3947453592674256E-2</v>
      </c>
      <c r="R566">
        <f t="shared" si="69"/>
        <v>3.2650316658414273E-2</v>
      </c>
      <c r="S566">
        <f t="shared" si="70"/>
        <v>2.1647656761969738E-3</v>
      </c>
      <c r="T566">
        <f t="shared" si="71"/>
        <v>8.1030951382263239E-2</v>
      </c>
      <c r="U566">
        <v>5.2301369863013702</v>
      </c>
      <c r="V566">
        <v>7.3</v>
      </c>
      <c r="W566" s="10" t="s">
        <v>712</v>
      </c>
    </row>
    <row r="567" spans="1:23">
      <c r="A567" t="s">
        <v>1088</v>
      </c>
      <c r="B567" t="s">
        <v>1089</v>
      </c>
      <c r="C567">
        <v>-0.17</v>
      </c>
      <c r="D567">
        <v>0.01</v>
      </c>
      <c r="E567">
        <v>0.85</v>
      </c>
      <c r="F567">
        <v>0.06</v>
      </c>
      <c r="G567">
        <v>226.93</v>
      </c>
      <c r="H567">
        <v>0.37</v>
      </c>
      <c r="I567">
        <v>0.16839999999999999</v>
      </c>
      <c r="J567">
        <v>1.9E-2</v>
      </c>
      <c r="K567">
        <v>7.22</v>
      </c>
      <c r="L567">
        <v>0.14000000000000001</v>
      </c>
      <c r="M567">
        <f t="shared" si="64"/>
        <v>0.6900369406615583</v>
      </c>
      <c r="N567">
        <f t="shared" si="65"/>
        <v>1.6253478882272621E-2</v>
      </c>
      <c r="O567">
        <f t="shared" si="66"/>
        <v>0.19160652276446946</v>
      </c>
      <c r="P567">
        <f t="shared" si="67"/>
        <v>9.7731848874794639E-3</v>
      </c>
      <c r="Q567">
        <f t="shared" si="68"/>
        <v>3.7153619372611805E-3</v>
      </c>
      <c r="R567">
        <f t="shared" si="69"/>
        <v>6.309572698311389E-4</v>
      </c>
      <c r="S567">
        <f t="shared" si="70"/>
        <v>1.0413550936831285E-4</v>
      </c>
      <c r="T567">
        <f t="shared" si="71"/>
        <v>9.0167775418573837E-3</v>
      </c>
      <c r="U567">
        <v>4.3369863013698629</v>
      </c>
      <c r="V567">
        <v>1.4159999999999999</v>
      </c>
      <c r="W567" s="10" t="s">
        <v>292</v>
      </c>
    </row>
    <row r="568" spans="1:23">
      <c r="A568" t="s">
        <v>1090</v>
      </c>
      <c r="B568" t="s">
        <v>1089</v>
      </c>
      <c r="C568">
        <v>-0.17</v>
      </c>
      <c r="D568">
        <v>0.01</v>
      </c>
      <c r="E568">
        <v>0.85</v>
      </c>
      <c r="F568">
        <v>0.06</v>
      </c>
      <c r="G568">
        <v>342.85</v>
      </c>
      <c r="H568">
        <v>0.28000000000000003</v>
      </c>
      <c r="I568">
        <v>9.74E-2</v>
      </c>
      <c r="J568">
        <v>1.2E-2</v>
      </c>
      <c r="K568">
        <v>21.92</v>
      </c>
      <c r="L568">
        <v>0.43</v>
      </c>
      <c r="M568">
        <f t="shared" si="64"/>
        <v>0.90854651767359318</v>
      </c>
      <c r="N568">
        <f t="shared" si="65"/>
        <v>2.1383287455922849E-2</v>
      </c>
      <c r="O568">
        <f t="shared" si="66"/>
        <v>0.67395078468971825</v>
      </c>
      <c r="P568">
        <f t="shared" si="67"/>
        <v>3.4370285810821279E-2</v>
      </c>
      <c r="Q568">
        <f t="shared" si="68"/>
        <v>1.3220749882143196E-2</v>
      </c>
      <c r="R568">
        <f t="shared" si="69"/>
        <v>7.9525809987693135E-4</v>
      </c>
      <c r="S568">
        <f t="shared" si="70"/>
        <v>1.8346820253086491E-4</v>
      </c>
      <c r="T568">
        <f t="shared" si="71"/>
        <v>3.1715331044222028E-2</v>
      </c>
      <c r="U568">
        <v>4.3369863013698629</v>
      </c>
      <c r="V568">
        <v>1.4159999999999999</v>
      </c>
      <c r="W568" s="10" t="s">
        <v>292</v>
      </c>
    </row>
    <row r="569" spans="1:23">
      <c r="A569" t="s">
        <v>1091</v>
      </c>
      <c r="B569" t="s">
        <v>1092</v>
      </c>
      <c r="C569">
        <v>0.28999999999999998</v>
      </c>
      <c r="D569">
        <v>7.0000000000000007E-2</v>
      </c>
      <c r="E569">
        <v>0.95</v>
      </c>
      <c r="F569">
        <v>0.1</v>
      </c>
      <c r="G569">
        <v>43.6</v>
      </c>
      <c r="H569">
        <v>0.2</v>
      </c>
      <c r="I569">
        <v>0.38</v>
      </c>
      <c r="J569">
        <v>0.06</v>
      </c>
      <c r="K569">
        <v>33.1</v>
      </c>
      <c r="L569">
        <v>2.5</v>
      </c>
      <c r="M569">
        <f t="shared" si="64"/>
        <v>0.23843515312429189</v>
      </c>
      <c r="N569">
        <f t="shared" si="65"/>
        <v>8.3978609080461383E-3</v>
      </c>
      <c r="O569">
        <f t="shared" si="66"/>
        <v>0.5122533071224058</v>
      </c>
      <c r="P569">
        <f t="shared" si="67"/>
        <v>5.4553483603709742E-2</v>
      </c>
      <c r="Q569">
        <f t="shared" si="68"/>
        <v>3.8689826821933969E-2</v>
      </c>
      <c r="R569">
        <f t="shared" si="69"/>
        <v>1.3650508885449802E-2</v>
      </c>
      <c r="S569">
        <f t="shared" si="70"/>
        <v>7.8326193749603343E-4</v>
      </c>
      <c r="T569">
        <f t="shared" si="71"/>
        <v>3.5947600499817954E-2</v>
      </c>
      <c r="U569">
        <v>1.3205479452054789</v>
      </c>
      <c r="V569">
        <v>8.9</v>
      </c>
      <c r="W569" s="10" t="s">
        <v>1093</v>
      </c>
    </row>
    <row r="570" spans="1:23">
      <c r="A570" t="s">
        <v>1094</v>
      </c>
      <c r="B570" t="s">
        <v>1095</v>
      </c>
      <c r="C570">
        <v>0.2</v>
      </c>
      <c r="D570">
        <v>0.06</v>
      </c>
      <c r="E570">
        <v>0.89</v>
      </c>
      <c r="F570">
        <v>0.08</v>
      </c>
      <c r="G570">
        <v>3.0235729999999998</v>
      </c>
      <c r="H570">
        <v>6.4999999999999994E-5</v>
      </c>
      <c r="I570">
        <v>6.3E-2</v>
      </c>
      <c r="J570">
        <v>2.5999999999999999E-2</v>
      </c>
      <c r="K570">
        <v>33.65</v>
      </c>
      <c r="L570">
        <v>0.74</v>
      </c>
      <c r="M570">
        <f t="shared" si="64"/>
        <v>3.9380545852317206E-2</v>
      </c>
      <c r="N570">
        <f t="shared" si="65"/>
        <v>1.1799415837406935E-3</v>
      </c>
      <c r="O570">
        <f t="shared" si="66"/>
        <v>0.22102011951921655</v>
      </c>
      <c r="P570">
        <f t="shared" si="67"/>
        <v>1.411301154304858E-2</v>
      </c>
      <c r="Q570">
        <f t="shared" si="68"/>
        <v>4.8604721677331436E-3</v>
      </c>
      <c r="R570">
        <f t="shared" si="69"/>
        <v>3.6347358242110614E-4</v>
      </c>
      <c r="S570">
        <f t="shared" si="70"/>
        <v>1.5838113570433696E-6</v>
      </c>
      <c r="T570">
        <f t="shared" si="71"/>
        <v>1.3244651356956795E-2</v>
      </c>
      <c r="U570" s="2"/>
      <c r="V570">
        <v>4.2</v>
      </c>
      <c r="W570" s="10" t="s">
        <v>33</v>
      </c>
    </row>
    <row r="571" spans="1:23">
      <c r="A571" t="s">
        <v>1096</v>
      </c>
      <c r="B571" t="s">
        <v>1097</v>
      </c>
      <c r="C571">
        <v>0.23</v>
      </c>
      <c r="D571">
        <v>0.02</v>
      </c>
      <c r="E571">
        <v>1.03</v>
      </c>
      <c r="F571">
        <v>7.0000000000000007E-2</v>
      </c>
      <c r="G571">
        <v>4.0845000000000002</v>
      </c>
      <c r="H571">
        <v>2.0000000000000001E-4</v>
      </c>
      <c r="I571">
        <v>3.7999999999999999E-2</v>
      </c>
      <c r="J571">
        <v>0.02</v>
      </c>
      <c r="K571">
        <v>9.1199999999999992</v>
      </c>
      <c r="L571">
        <v>0.18</v>
      </c>
      <c r="M571">
        <f t="shared" si="64"/>
        <v>5.0525400593319808E-2</v>
      </c>
      <c r="N571">
        <f t="shared" si="65"/>
        <v>1.1445895512925655E-3</v>
      </c>
      <c r="O571">
        <f t="shared" si="66"/>
        <v>7.3085124356628908E-2</v>
      </c>
      <c r="P571">
        <f t="shared" si="67"/>
        <v>3.6122738773028571E-3</v>
      </c>
      <c r="Q571">
        <f t="shared" si="68"/>
        <v>1.4424695596703073E-3</v>
      </c>
      <c r="R571">
        <f t="shared" si="69"/>
        <v>5.5625017035637431E-5</v>
      </c>
      <c r="S571">
        <f t="shared" si="70"/>
        <v>1.192885695623763E-6</v>
      </c>
      <c r="T571">
        <f t="shared" si="71"/>
        <v>3.3113001326627988E-3</v>
      </c>
      <c r="U571">
        <v>4.3369863013698629</v>
      </c>
      <c r="V571">
        <v>0.91</v>
      </c>
      <c r="W571" s="10" t="s">
        <v>292</v>
      </c>
    </row>
    <row r="572" spans="1:23">
      <c r="A572" t="s">
        <v>1098</v>
      </c>
      <c r="B572" t="s">
        <v>1097</v>
      </c>
      <c r="C572">
        <v>0.23</v>
      </c>
      <c r="D572">
        <v>0.02</v>
      </c>
      <c r="E572">
        <v>1.03</v>
      </c>
      <c r="F572">
        <v>7.0000000000000007E-2</v>
      </c>
      <c r="G572">
        <v>1353.6</v>
      </c>
      <c r="H572">
        <v>57.1</v>
      </c>
      <c r="I572">
        <v>0.249</v>
      </c>
      <c r="J572">
        <v>7.2999999999999995E-2</v>
      </c>
      <c r="K572">
        <v>6.65</v>
      </c>
      <c r="L572">
        <v>1.43</v>
      </c>
      <c r="M572">
        <f t="shared" si="64"/>
        <v>2.4196027107831291</v>
      </c>
      <c r="N572">
        <f t="shared" si="65"/>
        <v>8.7376414147070397E-2</v>
      </c>
      <c r="O572">
        <f t="shared" si="66"/>
        <v>0.35742746468267461</v>
      </c>
      <c r="P572">
        <f t="shared" si="67"/>
        <v>7.9012634513254368E-2</v>
      </c>
      <c r="Q572">
        <f t="shared" si="68"/>
        <v>7.6860342029507464E-2</v>
      </c>
      <c r="R572">
        <f t="shared" si="69"/>
        <v>6.926402933837855E-3</v>
      </c>
      <c r="S572">
        <f t="shared" si="70"/>
        <v>5.0258836272115649E-3</v>
      </c>
      <c r="T572">
        <f t="shared" si="71"/>
        <v>1.6194124613454517E-2</v>
      </c>
      <c r="U572">
        <v>4.3369863013698629</v>
      </c>
      <c r="V572">
        <v>0.91</v>
      </c>
      <c r="W572" s="10" t="s">
        <v>292</v>
      </c>
    </row>
    <row r="573" spans="1:23">
      <c r="A573" t="s">
        <v>1099</v>
      </c>
      <c r="B573" t="s">
        <v>1100</v>
      </c>
      <c r="C573">
        <v>7.0000000000000007E-2</v>
      </c>
      <c r="D573">
        <v>0.03</v>
      </c>
      <c r="E573">
        <v>1.51</v>
      </c>
      <c r="F573">
        <v>0.14000000000000001</v>
      </c>
      <c r="G573">
        <v>360.2</v>
      </c>
      <c r="H573">
        <v>1.4</v>
      </c>
      <c r="I573">
        <v>0.13</v>
      </c>
      <c r="J573">
        <v>0.06</v>
      </c>
      <c r="K573">
        <v>47.3</v>
      </c>
      <c r="L573">
        <v>3.5</v>
      </c>
      <c r="M573">
        <f t="shared" si="64"/>
        <v>1.1371721415042726</v>
      </c>
      <c r="N573">
        <f t="shared" si="65"/>
        <v>3.5267700907581842E-2</v>
      </c>
      <c r="O573">
        <f t="shared" si="66"/>
        <v>2.1604091718238974</v>
      </c>
      <c r="P573">
        <f t="shared" si="67"/>
        <v>0.20901886352494181</v>
      </c>
      <c r="Q573">
        <f t="shared" si="68"/>
        <v>0.15986114379246599</v>
      </c>
      <c r="R573">
        <f t="shared" si="69"/>
        <v>1.7140872281788625E-2</v>
      </c>
      <c r="S573">
        <f t="shared" si="70"/>
        <v>2.7989754215745491E-3</v>
      </c>
      <c r="T573">
        <f t="shared" si="71"/>
        <v>0.13353522474849697</v>
      </c>
      <c r="U573">
        <v>7.7863013698630139</v>
      </c>
      <c r="V573">
        <v>7.09</v>
      </c>
      <c r="W573" s="10" t="s">
        <v>137</v>
      </c>
    </row>
    <row r="574" spans="1:23">
      <c r="A574" t="s">
        <v>1101</v>
      </c>
      <c r="B574" t="s">
        <v>1100</v>
      </c>
      <c r="C574">
        <v>7.0000000000000007E-2</v>
      </c>
      <c r="D574">
        <v>0.03</v>
      </c>
      <c r="E574">
        <v>1.51</v>
      </c>
      <c r="F574">
        <v>0.14000000000000001</v>
      </c>
      <c r="G574">
        <v>2732</v>
      </c>
      <c r="H574">
        <v>81</v>
      </c>
      <c r="I574">
        <v>0.23</v>
      </c>
      <c r="J574">
        <v>7.0000000000000007E-2</v>
      </c>
      <c r="K574">
        <v>24.4</v>
      </c>
      <c r="L574">
        <v>2.2000000000000002</v>
      </c>
      <c r="M574">
        <f t="shared" si="64"/>
        <v>4.3898620153695331</v>
      </c>
      <c r="N574">
        <f t="shared" si="65"/>
        <v>0.16104322657294196</v>
      </c>
      <c r="O574">
        <f t="shared" si="66"/>
        <v>2.1491963635511611</v>
      </c>
      <c r="P574">
        <f t="shared" si="67"/>
        <v>0.23871251098233931</v>
      </c>
      <c r="Q574">
        <f t="shared" si="68"/>
        <v>0.19377999999231785</v>
      </c>
      <c r="R574">
        <f t="shared" si="69"/>
        <v>3.6534749712990915E-2</v>
      </c>
      <c r="S574">
        <f t="shared" si="70"/>
        <v>2.1240227604641799E-2</v>
      </c>
      <c r="T574">
        <f t="shared" si="71"/>
        <v>0.1328421593364956</v>
      </c>
      <c r="U574">
        <v>7.7863013698630139</v>
      </c>
      <c r="V574">
        <v>7.09</v>
      </c>
      <c r="W574" s="10" t="s">
        <v>137</v>
      </c>
    </row>
    <row r="575" spans="1:23">
      <c r="A575" t="s">
        <v>1102</v>
      </c>
      <c r="B575" t="s">
        <v>1103</v>
      </c>
      <c r="C575">
        <v>-0.02</v>
      </c>
      <c r="D575">
        <v>0.09</v>
      </c>
      <c r="E575">
        <v>1.77</v>
      </c>
      <c r="F575">
        <v>0.16</v>
      </c>
      <c r="G575">
        <v>363.3</v>
      </c>
      <c r="H575">
        <v>2.5</v>
      </c>
      <c r="I575">
        <v>8.8999999999999996E-2</v>
      </c>
      <c r="J575">
        <v>6.9500000000000006E-2</v>
      </c>
      <c r="K575">
        <v>33.6</v>
      </c>
      <c r="L575" s="2"/>
      <c r="M575">
        <f t="shared" si="64"/>
        <v>1.2058856054557172</v>
      </c>
      <c r="N575">
        <f t="shared" si="65"/>
        <v>3.6754254689358716E-2</v>
      </c>
      <c r="O575">
        <f t="shared" si="66"/>
        <v>1.7188047234901354</v>
      </c>
      <c r="P575">
        <f t="shared" si="67"/>
        <v>0.10420895183030215</v>
      </c>
      <c r="Q575">
        <f t="shared" si="68"/>
        <v>0</v>
      </c>
      <c r="R575">
        <f t="shared" si="69"/>
        <v>1.0716552428937849E-2</v>
      </c>
      <c r="S575">
        <f t="shared" si="70"/>
        <v>3.9425743726262423E-3</v>
      </c>
      <c r="T575">
        <f t="shared" si="71"/>
        <v>0.10358145226305901</v>
      </c>
      <c r="U575" s="2"/>
      <c r="V575" s="2"/>
      <c r="W575" s="10" t="s">
        <v>1104</v>
      </c>
    </row>
    <row r="576" spans="1:23">
      <c r="A576" t="s">
        <v>1105</v>
      </c>
      <c r="B576" t="s">
        <v>1103</v>
      </c>
      <c r="C576">
        <v>-0.02</v>
      </c>
      <c r="D576">
        <v>0.09</v>
      </c>
      <c r="E576">
        <v>1.77</v>
      </c>
      <c r="F576">
        <v>0.16</v>
      </c>
      <c r="G576">
        <v>684.7</v>
      </c>
      <c r="H576">
        <v>5</v>
      </c>
      <c r="I576">
        <v>0.27800000000000002</v>
      </c>
      <c r="J576">
        <v>6.5500000000000003E-2</v>
      </c>
      <c r="K576">
        <v>30.1</v>
      </c>
      <c r="L576" s="2"/>
      <c r="M576">
        <f t="shared" si="64"/>
        <v>1.8399078163540272</v>
      </c>
      <c r="N576">
        <f t="shared" si="65"/>
        <v>5.6158720141206646E-2</v>
      </c>
      <c r="O576">
        <f t="shared" si="66"/>
        <v>1.8342546584013166</v>
      </c>
      <c r="P576">
        <f t="shared" si="67"/>
        <v>0.11640031842407111</v>
      </c>
      <c r="Q576">
        <f t="shared" si="68"/>
        <v>0</v>
      </c>
      <c r="R576">
        <f t="shared" si="69"/>
        <v>3.6197424857517993E-2</v>
      </c>
      <c r="S576">
        <f t="shared" si="70"/>
        <v>4.464862125508293E-3</v>
      </c>
      <c r="T576">
        <f t="shared" si="71"/>
        <v>0.11053888713529592</v>
      </c>
      <c r="U576" s="2"/>
      <c r="V576" s="2"/>
      <c r="W576" s="10" t="s">
        <v>1104</v>
      </c>
    </row>
    <row r="577" spans="1:23">
      <c r="A577" t="s">
        <v>1106</v>
      </c>
      <c r="B577" t="s">
        <v>1107</v>
      </c>
      <c r="C577">
        <v>-0.21</v>
      </c>
      <c r="D577">
        <v>0.05</v>
      </c>
      <c r="E577">
        <v>0.81</v>
      </c>
      <c r="F577">
        <v>0.02</v>
      </c>
      <c r="G577">
        <v>11593.2</v>
      </c>
      <c r="H577">
        <v>1118.0999999999999</v>
      </c>
      <c r="I577">
        <v>0.72299999999999998</v>
      </c>
      <c r="J577">
        <v>1.2999999999999999E-2</v>
      </c>
      <c r="K577" s="2"/>
      <c r="L577" s="2"/>
      <c r="M577">
        <f t="shared" si="64"/>
        <v>9.3490751070973435</v>
      </c>
      <c r="N577">
        <f t="shared" si="65"/>
        <v>0.60601596479929509</v>
      </c>
      <c r="O577">
        <f t="shared" si="66"/>
        <v>0</v>
      </c>
      <c r="P577">
        <f t="shared" si="67"/>
        <v>0</v>
      </c>
      <c r="Q577">
        <f t="shared" si="68"/>
        <v>0</v>
      </c>
      <c r="R577">
        <f t="shared" si="69"/>
        <v>0</v>
      </c>
      <c r="S577">
        <f t="shared" si="70"/>
        <v>0</v>
      </c>
      <c r="T577">
        <f t="shared" si="71"/>
        <v>0</v>
      </c>
      <c r="U577">
        <v>13.0986301369863</v>
      </c>
      <c r="V577">
        <v>4.7</v>
      </c>
      <c r="W577" s="10" t="s">
        <v>1108</v>
      </c>
    </row>
    <row r="578" spans="1:23">
      <c r="A578" t="s">
        <v>1109</v>
      </c>
      <c r="B578" t="s">
        <v>1110</v>
      </c>
      <c r="C578">
        <v>-0.65</v>
      </c>
      <c r="D578">
        <v>0.04</v>
      </c>
      <c r="E578">
        <v>0.98</v>
      </c>
      <c r="F578">
        <v>0.09</v>
      </c>
      <c r="G578">
        <v>712.13</v>
      </c>
      <c r="H578">
        <v>0.31</v>
      </c>
      <c r="I578">
        <v>0.2</v>
      </c>
      <c r="J578">
        <v>0.08</v>
      </c>
      <c r="K578">
        <v>113</v>
      </c>
      <c r="L578">
        <v>11</v>
      </c>
      <c r="M578">
        <f t="shared" ref="M578:M641" si="72">(G578/365)^(2/3)*E578^(1/3)</f>
        <v>1.5509089543010586</v>
      </c>
      <c r="N578">
        <f t="shared" ref="N578:N641" si="73">SQRT((2/3*(G578/365)^(-1/3)*E578^(1/3)*(H578/365))^2+(1/3*(G578/365)^(2/3)*E578^(-2/3)*F578)^2)</f>
        <v>4.7478938130312676E-2</v>
      </c>
      <c r="O578">
        <f t="shared" ref="O578:O641" si="74">0.004919*K578*SQRT(1-I578^2)*G578^(1/3)*E578^(2/3)</f>
        <v>4.7983806116115471</v>
      </c>
      <c r="P578">
        <f t="shared" ref="P578:P641" si="75">SQRT(Q578^2+R578^2+S578^2+T578^2)</f>
        <v>0.55756918119614707</v>
      </c>
      <c r="Q578">
        <f t="shared" ref="Q578:Q641" si="76">0.004919*SQRT(1-I578^2)*G578^(1/3)*E578^(2/3)*L578</f>
        <v>0.46709899759050455</v>
      </c>
      <c r="R578">
        <f t="shared" ref="R578:R641" si="77">0.004919*K578*I578/SQRT(1-I578^2)*G578^(1/3)*E578^(2/3)*J578</f>
        <v>7.997301019352579E-2</v>
      </c>
      <c r="S578">
        <f t="shared" ref="S578:S641" si="78">0.004919*K578*SQRT(1-I578^2)*1/3*G578^(-2/3)*E578^(2/3)*H578</f>
        <v>6.9626706247435206E-4</v>
      </c>
      <c r="T578">
        <f t="shared" ref="T578:T641" si="79">0.004919*K578*SQRT(1-I578^2)*G578^(1/3)*2/3*E578^(-1/3)*F578</f>
        <v>0.29377840479254363</v>
      </c>
      <c r="U578">
        <v>2.2547945205479452</v>
      </c>
      <c r="V578">
        <v>25.9</v>
      </c>
      <c r="W578" s="10" t="s">
        <v>25</v>
      </c>
    </row>
    <row r="579" spans="1:23">
      <c r="A579" t="s">
        <v>1111</v>
      </c>
      <c r="B579" t="s">
        <v>1112</v>
      </c>
      <c r="C579">
        <v>0.36</v>
      </c>
      <c r="D579">
        <v>0.02</v>
      </c>
      <c r="E579">
        <v>1.21</v>
      </c>
      <c r="F579">
        <v>0.04</v>
      </c>
      <c r="G579">
        <v>762</v>
      </c>
      <c r="H579">
        <v>50</v>
      </c>
      <c r="I579">
        <v>0.24</v>
      </c>
      <c r="J579">
        <v>0.1</v>
      </c>
      <c r="K579">
        <v>29</v>
      </c>
      <c r="L579">
        <v>6</v>
      </c>
      <c r="M579">
        <f t="shared" si="72"/>
        <v>1.7406168953302728</v>
      </c>
      <c r="N579">
        <f t="shared" si="73"/>
        <v>7.852109160824379E-2</v>
      </c>
      <c r="O579">
        <f t="shared" si="74"/>
        <v>1.4362642915661872</v>
      </c>
      <c r="P579">
        <f t="shared" si="75"/>
        <v>0.30270386813720546</v>
      </c>
      <c r="Q579">
        <f t="shared" si="76"/>
        <v>0.29715812928955598</v>
      </c>
      <c r="R579">
        <f t="shared" si="77"/>
        <v>3.6577189089121921E-2</v>
      </c>
      <c r="S579">
        <f t="shared" si="78"/>
        <v>3.1414354583687396E-2</v>
      </c>
      <c r="T579">
        <f t="shared" si="79"/>
        <v>3.1653207527629471E-2</v>
      </c>
      <c r="U579">
        <v>4.3890410958904109</v>
      </c>
      <c r="V579">
        <v>5.14</v>
      </c>
      <c r="W579" s="10" t="s">
        <v>25</v>
      </c>
    </row>
    <row r="580" spans="1:23">
      <c r="A580" t="s">
        <v>1113</v>
      </c>
      <c r="B580" t="s">
        <v>1114</v>
      </c>
      <c r="C580">
        <v>0.33</v>
      </c>
      <c r="D580">
        <v>0.06</v>
      </c>
      <c r="E580">
        <v>1.04</v>
      </c>
      <c r="F580">
        <v>0.08</v>
      </c>
      <c r="G580">
        <v>4.9473700000000003</v>
      </c>
      <c r="H580">
        <v>9.7999999999999997E-4</v>
      </c>
      <c r="I580">
        <v>8.6999999999999994E-2</v>
      </c>
      <c r="J580">
        <v>9.0999999999999998E-2</v>
      </c>
      <c r="K580">
        <v>12.04</v>
      </c>
      <c r="L580">
        <v>0.88</v>
      </c>
      <c r="M580">
        <f t="shared" si="72"/>
        <v>5.7596858664876863E-2</v>
      </c>
      <c r="N580">
        <f t="shared" si="73"/>
        <v>1.4768621161225317E-3</v>
      </c>
      <c r="O580">
        <f t="shared" si="74"/>
        <v>0.10319702090413817</v>
      </c>
      <c r="P580">
        <f t="shared" si="75"/>
        <v>9.2507343778867514E-3</v>
      </c>
      <c r="Q580">
        <f t="shared" si="76"/>
        <v>7.5426394016313621E-3</v>
      </c>
      <c r="R580">
        <f t="shared" si="77"/>
        <v>8.232419326865666E-4</v>
      </c>
      <c r="S580">
        <f t="shared" si="78"/>
        <v>6.8139287800761092E-6</v>
      </c>
      <c r="T580">
        <f t="shared" si="79"/>
        <v>5.2921549181609321E-3</v>
      </c>
      <c r="U580" s="2"/>
      <c r="V580">
        <v>4.7</v>
      </c>
      <c r="W580" s="10" t="s">
        <v>33</v>
      </c>
    </row>
    <row r="581" spans="1:23">
      <c r="A581" t="s">
        <v>1115</v>
      </c>
      <c r="B581" t="s">
        <v>1116</v>
      </c>
      <c r="C581">
        <v>0.23</v>
      </c>
      <c r="D581">
        <v>0.06</v>
      </c>
      <c r="E581">
        <v>1.19</v>
      </c>
      <c r="F581">
        <v>0.08</v>
      </c>
      <c r="G581">
        <v>2457.8717000000001</v>
      </c>
      <c r="H581">
        <v>37.9467</v>
      </c>
      <c r="I581">
        <v>0.25367499999999998</v>
      </c>
      <c r="J581">
        <v>0.20295099999999999</v>
      </c>
      <c r="K581">
        <v>23.021899999999999</v>
      </c>
      <c r="L581">
        <v>1.08893</v>
      </c>
      <c r="M581">
        <f t="shared" si="72"/>
        <v>3.7788520053763528</v>
      </c>
      <c r="N581">
        <f t="shared" si="73"/>
        <v>9.3185180854538238E-2</v>
      </c>
      <c r="O581">
        <f t="shared" si="74"/>
        <v>1.660066582638867</v>
      </c>
      <c r="P581">
        <f t="shared" si="75"/>
        <v>0.14183702110491703</v>
      </c>
      <c r="Q581">
        <f t="shared" si="76"/>
        <v>7.8520726083987052E-2</v>
      </c>
      <c r="R581">
        <f t="shared" si="77"/>
        <v>9.1344292574373612E-2</v>
      </c>
      <c r="S581">
        <f t="shared" si="78"/>
        <v>8.5431701732603792E-3</v>
      </c>
      <c r="T581">
        <f t="shared" si="79"/>
        <v>7.4400743199501046E-2</v>
      </c>
      <c r="U581">
        <v>8.3972602739726021</v>
      </c>
      <c r="V581">
        <v>4.6262400000000001</v>
      </c>
      <c r="W581" s="10" t="s">
        <v>306</v>
      </c>
    </row>
    <row r="582" spans="1:23">
      <c r="A582" t="s">
        <v>1117</v>
      </c>
      <c r="B582" t="s">
        <v>1118</v>
      </c>
      <c r="C582">
        <v>0.01</v>
      </c>
      <c r="D582">
        <v>0.04</v>
      </c>
      <c r="E582">
        <v>1.06</v>
      </c>
      <c r="F582">
        <v>0.08</v>
      </c>
      <c r="G582">
        <v>1224</v>
      </c>
      <c r="H582">
        <v>12</v>
      </c>
      <c r="I582">
        <v>0.44400000000000001</v>
      </c>
      <c r="J582">
        <v>3.7999999999999999E-2</v>
      </c>
      <c r="K582">
        <v>91.5</v>
      </c>
      <c r="L582">
        <v>7.6</v>
      </c>
      <c r="M582">
        <f t="shared" si="72"/>
        <v>2.2843412944748724</v>
      </c>
      <c r="N582">
        <f t="shared" si="73"/>
        <v>5.9375517587710737E-2</v>
      </c>
      <c r="O582">
        <f t="shared" si="74"/>
        <v>4.4848710278070305</v>
      </c>
      <c r="P582">
        <f t="shared" si="75"/>
        <v>0.44585183771519105</v>
      </c>
      <c r="Q582">
        <f t="shared" si="76"/>
        <v>0.37251387771949107</v>
      </c>
      <c r="R582">
        <f t="shared" si="77"/>
        <v>9.4248520273869804E-2</v>
      </c>
      <c r="S582">
        <f t="shared" si="78"/>
        <v>1.4656441267343249E-2</v>
      </c>
      <c r="T582">
        <f t="shared" si="79"/>
        <v>0.22565388819154872</v>
      </c>
      <c r="U582">
        <v>8</v>
      </c>
      <c r="V582">
        <v>12</v>
      </c>
      <c r="W582" s="10" t="s">
        <v>33</v>
      </c>
    </row>
    <row r="583" spans="1:23">
      <c r="A583" t="s">
        <v>1119</v>
      </c>
      <c r="B583" t="s">
        <v>1120</v>
      </c>
      <c r="C583">
        <v>-7.0000000000000007E-2</v>
      </c>
      <c r="D583">
        <v>0.01</v>
      </c>
      <c r="E583">
        <v>0.86</v>
      </c>
      <c r="F583">
        <v>0.06</v>
      </c>
      <c r="G583">
        <v>14.07</v>
      </c>
      <c r="H583">
        <v>4.0000000000000001E-3</v>
      </c>
      <c r="I583">
        <v>0.15</v>
      </c>
      <c r="J583">
        <v>0.06</v>
      </c>
      <c r="K583">
        <v>4.0999999999999996</v>
      </c>
      <c r="L583">
        <v>0.27</v>
      </c>
      <c r="M583">
        <f t="shared" si="72"/>
        <v>0.10851763135717861</v>
      </c>
      <c r="N583">
        <f t="shared" si="73"/>
        <v>2.5237496526179723E-3</v>
      </c>
      <c r="O583">
        <f t="shared" si="74"/>
        <v>4.3532745942333334E-2</v>
      </c>
      <c r="P583">
        <f t="shared" si="75"/>
        <v>3.5325466547544248E-3</v>
      </c>
      <c r="Q583">
        <f t="shared" si="76"/>
        <v>2.8667905864463421E-3</v>
      </c>
      <c r="R583">
        <f t="shared" si="77"/>
        <v>4.0081300611866994E-4</v>
      </c>
      <c r="S583">
        <f t="shared" si="78"/>
        <v>4.1253490587380554E-6</v>
      </c>
      <c r="T583">
        <f t="shared" si="79"/>
        <v>2.0247788810387598E-3</v>
      </c>
      <c r="U583">
        <f>2697/365</f>
        <v>7.3890410958904109</v>
      </c>
      <c r="V583">
        <v>1.82</v>
      </c>
      <c r="W583" s="10" t="s">
        <v>292</v>
      </c>
    </row>
    <row r="584" spans="1:23">
      <c r="A584" t="s">
        <v>1121</v>
      </c>
      <c r="B584" t="s">
        <v>1120</v>
      </c>
      <c r="C584">
        <v>-7.0000000000000007E-2</v>
      </c>
      <c r="D584">
        <v>0.01</v>
      </c>
      <c r="E584">
        <v>0.86</v>
      </c>
      <c r="F584">
        <v>0.06</v>
      </c>
      <c r="G584">
        <v>95.42</v>
      </c>
      <c r="H584">
        <v>0.39</v>
      </c>
      <c r="I584">
        <v>0.41</v>
      </c>
      <c r="J584">
        <v>0.18</v>
      </c>
      <c r="K584">
        <v>3.25</v>
      </c>
      <c r="L584">
        <v>0.61</v>
      </c>
      <c r="M584">
        <f t="shared" si="72"/>
        <v>0.38880381317002211</v>
      </c>
      <c r="N584">
        <f t="shared" si="73"/>
        <v>9.1038011754860631E-3</v>
      </c>
      <c r="O584">
        <f t="shared" si="74"/>
        <v>6.0257047843289217E-2</v>
      </c>
      <c r="P584">
        <f t="shared" si="75"/>
        <v>1.2819821515358416E-2</v>
      </c>
      <c r="Q584">
        <f t="shared" si="76"/>
        <v>1.1309784364432742E-2</v>
      </c>
      <c r="R584">
        <f t="shared" si="77"/>
        <v>5.3455585176520526E-3</v>
      </c>
      <c r="S584">
        <f t="shared" si="78"/>
        <v>8.2094070631184268E-5</v>
      </c>
      <c r="T584">
        <f t="shared" si="79"/>
        <v>2.8026533880599639E-3</v>
      </c>
      <c r="U584">
        <f>2697/365</f>
        <v>7.3890410958904109</v>
      </c>
      <c r="V584">
        <v>1.82</v>
      </c>
      <c r="W584" s="10" t="s">
        <v>292</v>
      </c>
    </row>
    <row r="585" spans="1:23" s="8" customFormat="1">
      <c r="A585" t="s">
        <v>1122</v>
      </c>
      <c r="B585" t="s">
        <v>1123</v>
      </c>
      <c r="C585" s="2"/>
      <c r="D585" s="2"/>
      <c r="E585" s="2"/>
      <c r="F585" s="2"/>
      <c r="G585">
        <v>1437</v>
      </c>
      <c r="H585">
        <v>13</v>
      </c>
      <c r="I585">
        <v>0.73499999999999999</v>
      </c>
      <c r="J585">
        <v>3.0000000000000001E-3</v>
      </c>
      <c r="K585" s="2"/>
      <c r="L585" s="2"/>
      <c r="M585">
        <f t="shared" si="72"/>
        <v>0</v>
      </c>
      <c r="N585" t="e">
        <f t="shared" si="73"/>
        <v>#DIV/0!</v>
      </c>
      <c r="O585">
        <f t="shared" si="74"/>
        <v>0</v>
      </c>
      <c r="P585" t="e">
        <f t="shared" si="75"/>
        <v>#DIV/0!</v>
      </c>
      <c r="Q585">
        <f t="shared" si="76"/>
        <v>0</v>
      </c>
      <c r="R585">
        <f t="shared" si="77"/>
        <v>0</v>
      </c>
      <c r="S585">
        <f t="shared" si="78"/>
        <v>0</v>
      </c>
      <c r="T585" t="e">
        <f t="shared" si="79"/>
        <v>#DIV/0!</v>
      </c>
      <c r="U585" s="2"/>
      <c r="V585" s="2"/>
      <c r="W585" s="5"/>
    </row>
    <row r="586" spans="1:23" ht="15" customHeight="1">
      <c r="A586" t="s">
        <v>1124</v>
      </c>
      <c r="B586" t="s">
        <v>1125</v>
      </c>
      <c r="C586">
        <v>0.21</v>
      </c>
      <c r="D586">
        <v>0.02</v>
      </c>
      <c r="E586">
        <v>1.19</v>
      </c>
      <c r="F586">
        <v>0.08</v>
      </c>
      <c r="G586">
        <v>119.29</v>
      </c>
      <c r="H586">
        <v>8.5999999999999993E-2</v>
      </c>
      <c r="I586">
        <v>0.32500000000000001</v>
      </c>
      <c r="J586">
        <v>6.5000000000000002E-2</v>
      </c>
      <c r="K586" s="2"/>
      <c r="L586">
        <v>3.1</v>
      </c>
      <c r="M586">
        <f t="shared" si="72"/>
        <v>0.50279363347681161</v>
      </c>
      <c r="N586">
        <f t="shared" si="73"/>
        <v>1.1269675384428694E-2</v>
      </c>
      <c r="O586">
        <f t="shared" si="74"/>
        <v>0</v>
      </c>
      <c r="P586">
        <f t="shared" si="75"/>
        <v>7.9719456481860337E-2</v>
      </c>
      <c r="Q586">
        <f t="shared" si="76"/>
        <v>7.9719456481860337E-2</v>
      </c>
      <c r="R586">
        <f t="shared" si="77"/>
        <v>0</v>
      </c>
      <c r="S586">
        <f t="shared" si="78"/>
        <v>0</v>
      </c>
      <c r="T586">
        <f t="shared" si="79"/>
        <v>0</v>
      </c>
      <c r="U586">
        <v>2.0465753424657529</v>
      </c>
      <c r="V586">
        <v>10</v>
      </c>
      <c r="W586" s="10" t="s">
        <v>292</v>
      </c>
    </row>
    <row r="587" spans="1:23" s="8" customFormat="1">
      <c r="A587" t="s">
        <v>1126</v>
      </c>
      <c r="B587" t="s">
        <v>1125</v>
      </c>
      <c r="C587">
        <v>0.21</v>
      </c>
      <c r="D587">
        <v>0.02</v>
      </c>
      <c r="E587">
        <v>1.19</v>
      </c>
      <c r="F587">
        <v>0.08</v>
      </c>
      <c r="G587">
        <v>59.9</v>
      </c>
      <c r="H587">
        <v>0.2</v>
      </c>
      <c r="I587">
        <v>0.05</v>
      </c>
      <c r="J587">
        <v>0.05</v>
      </c>
      <c r="K587" s="2"/>
      <c r="L587">
        <v>0.03</v>
      </c>
      <c r="M587">
        <f t="shared" si="72"/>
        <v>0.3176422710352948</v>
      </c>
      <c r="N587">
        <f t="shared" si="73"/>
        <v>7.1530643167438974E-3</v>
      </c>
      <c r="O587">
        <f t="shared" si="74"/>
        <v>0</v>
      </c>
      <c r="P587">
        <f t="shared" si="75"/>
        <v>6.4758201360376163E-4</v>
      </c>
      <c r="Q587">
        <f t="shared" si="76"/>
        <v>6.4758201360376163E-4</v>
      </c>
      <c r="R587">
        <f t="shared" si="77"/>
        <v>0</v>
      </c>
      <c r="S587">
        <f t="shared" si="78"/>
        <v>0</v>
      </c>
      <c r="T587">
        <f t="shared" si="79"/>
        <v>0</v>
      </c>
      <c r="U587" s="2"/>
      <c r="V587" s="2"/>
      <c r="W587" s="10" t="s">
        <v>292</v>
      </c>
    </row>
    <row r="588" spans="1:23">
      <c r="A588" t="s">
        <v>1127</v>
      </c>
      <c r="B588" t="s">
        <v>1128</v>
      </c>
      <c r="C588" s="2"/>
      <c r="D588" s="2"/>
      <c r="E588" s="2"/>
      <c r="F588" s="2"/>
      <c r="G588">
        <v>52.865699999999997</v>
      </c>
      <c r="H588">
        <v>1E-4</v>
      </c>
      <c r="I588">
        <v>0.67800000000000005</v>
      </c>
      <c r="J588">
        <v>2.9999999999999997E-4</v>
      </c>
      <c r="K588" s="2"/>
      <c r="L588" s="2"/>
      <c r="M588">
        <f t="shared" si="72"/>
        <v>0</v>
      </c>
      <c r="N588" t="e">
        <f t="shared" si="73"/>
        <v>#DIV/0!</v>
      </c>
      <c r="O588">
        <f t="shared" si="74"/>
        <v>0</v>
      </c>
      <c r="P588" t="e">
        <f t="shared" si="75"/>
        <v>#DIV/0!</v>
      </c>
      <c r="Q588">
        <f t="shared" si="76"/>
        <v>0</v>
      </c>
      <c r="R588">
        <f t="shared" si="77"/>
        <v>0</v>
      </c>
      <c r="S588">
        <f t="shared" si="78"/>
        <v>0</v>
      </c>
      <c r="T588" t="e">
        <f t="shared" si="79"/>
        <v>#DIV/0!</v>
      </c>
      <c r="U588" s="2"/>
      <c r="V588" s="2"/>
      <c r="W588" s="5"/>
    </row>
    <row r="589" spans="1:23">
      <c r="A589" t="s">
        <v>1129</v>
      </c>
      <c r="B589" t="s">
        <v>1130</v>
      </c>
      <c r="C589">
        <v>0.02</v>
      </c>
      <c r="D589">
        <v>0.03</v>
      </c>
      <c r="E589">
        <v>1.28</v>
      </c>
      <c r="F589">
        <v>0.1</v>
      </c>
      <c r="G589">
        <v>641</v>
      </c>
      <c r="H589">
        <v>2</v>
      </c>
      <c r="I589">
        <v>0.02</v>
      </c>
      <c r="J589">
        <v>0.03</v>
      </c>
      <c r="K589">
        <v>31.6</v>
      </c>
      <c r="L589">
        <v>1.2</v>
      </c>
      <c r="M589">
        <f t="shared" si="72"/>
        <v>1.5804475949592196</v>
      </c>
      <c r="N589">
        <f t="shared" si="73"/>
        <v>4.1288574056988013E-2</v>
      </c>
      <c r="O589">
        <f t="shared" si="74"/>
        <v>1.5796820569450554</v>
      </c>
      <c r="P589">
        <f t="shared" si="75"/>
        <v>0.10183979007280064</v>
      </c>
      <c r="Q589">
        <f t="shared" si="76"/>
        <v>5.9987926213103379E-2</v>
      </c>
      <c r="R589">
        <f t="shared" si="77"/>
        <v>9.4818850957086173E-4</v>
      </c>
      <c r="S589">
        <f t="shared" si="78"/>
        <v>1.6429350566251244E-3</v>
      </c>
      <c r="T589">
        <f t="shared" si="79"/>
        <v>8.2275107132554981E-2</v>
      </c>
      <c r="U589">
        <v>9.7917808219178077</v>
      </c>
      <c r="V589">
        <v>6.08</v>
      </c>
      <c r="W589" s="10" t="s">
        <v>25</v>
      </c>
    </row>
    <row r="590" spans="1:23">
      <c r="A590" t="s">
        <v>1131</v>
      </c>
      <c r="B590" t="s">
        <v>1130</v>
      </c>
      <c r="C590">
        <v>0.02</v>
      </c>
      <c r="D590">
        <v>0.03</v>
      </c>
      <c r="E590">
        <v>1.28</v>
      </c>
      <c r="F590">
        <v>0.1</v>
      </c>
      <c r="G590">
        <v>886</v>
      </c>
      <c r="H590">
        <v>8</v>
      </c>
      <c r="I590">
        <v>0.15</v>
      </c>
      <c r="J590">
        <v>0.06</v>
      </c>
      <c r="K590">
        <v>18.8</v>
      </c>
      <c r="L590">
        <v>1.3</v>
      </c>
      <c r="M590">
        <f t="shared" si="72"/>
        <v>1.9610886590325023</v>
      </c>
      <c r="N590">
        <f t="shared" si="73"/>
        <v>5.2416622046189326E-2</v>
      </c>
      <c r="O590">
        <f t="shared" si="74"/>
        <v>1.0352477022494724</v>
      </c>
      <c r="P590">
        <f t="shared" si="75"/>
        <v>9.0179996456160233E-2</v>
      </c>
      <c r="Q590">
        <f t="shared" si="76"/>
        <v>7.1586277283208197E-2</v>
      </c>
      <c r="R590">
        <f t="shared" si="77"/>
        <v>9.5316923992278778E-3</v>
      </c>
      <c r="S590">
        <f t="shared" si="78"/>
        <v>3.1158696832188806E-3</v>
      </c>
      <c r="T590">
        <f t="shared" si="79"/>
        <v>5.39191511588267E-2</v>
      </c>
      <c r="U590">
        <v>3.054794520547945</v>
      </c>
      <c r="V590">
        <v>7.18</v>
      </c>
      <c r="W590" s="10" t="s">
        <v>25</v>
      </c>
    </row>
    <row r="591" spans="1:23">
      <c r="A591" t="s">
        <v>1132</v>
      </c>
      <c r="B591" t="s">
        <v>1133</v>
      </c>
      <c r="C591" s="2"/>
      <c r="D591" s="2"/>
      <c r="E591" s="2"/>
      <c r="F591" s="2"/>
      <c r="G591">
        <v>1688.6</v>
      </c>
      <c r="H591">
        <v>1.1000000000000001</v>
      </c>
      <c r="I591">
        <v>0.47499999999999998</v>
      </c>
      <c r="J591">
        <v>2E-3</v>
      </c>
      <c r="K591" s="2"/>
      <c r="L591" s="2"/>
      <c r="M591">
        <f t="shared" si="72"/>
        <v>0</v>
      </c>
      <c r="N591" t="e">
        <f t="shared" si="73"/>
        <v>#DIV/0!</v>
      </c>
      <c r="O591">
        <f t="shared" si="74"/>
        <v>0</v>
      </c>
      <c r="P591" t="e">
        <f t="shared" si="75"/>
        <v>#DIV/0!</v>
      </c>
      <c r="Q591">
        <f t="shared" si="76"/>
        <v>0</v>
      </c>
      <c r="R591">
        <f t="shared" si="77"/>
        <v>0</v>
      </c>
      <c r="S591">
        <f t="shared" si="78"/>
        <v>0</v>
      </c>
      <c r="T591" t="e">
        <f t="shared" si="79"/>
        <v>#DIV/0!</v>
      </c>
      <c r="U591">
        <v>9.0986301369863014</v>
      </c>
      <c r="V591">
        <v>7.77</v>
      </c>
      <c r="W591" s="5"/>
    </row>
    <row r="592" spans="1:23" s="8" customFormat="1">
      <c r="A592" t="s">
        <v>1134</v>
      </c>
      <c r="B592" t="s">
        <v>1135</v>
      </c>
      <c r="C592">
        <v>-0.35</v>
      </c>
      <c r="D592">
        <v>0.03</v>
      </c>
      <c r="E592">
        <v>1.84</v>
      </c>
      <c r="F592">
        <v>0.18</v>
      </c>
      <c r="G592">
        <v>139.35</v>
      </c>
      <c r="H592">
        <v>0.22</v>
      </c>
      <c r="I592">
        <v>7.5999999999999998E-2</v>
      </c>
      <c r="J592">
        <v>4.5999999999999999E-2</v>
      </c>
      <c r="K592">
        <v>225.8</v>
      </c>
      <c r="L592">
        <v>4.25</v>
      </c>
      <c r="M592">
        <f t="shared" si="72"/>
        <v>0.64488461097989425</v>
      </c>
      <c r="N592">
        <f t="shared" si="73"/>
        <v>2.1039797026392311E-2</v>
      </c>
      <c r="O592">
        <f t="shared" si="74"/>
        <v>8.6216506477577433</v>
      </c>
      <c r="P592">
        <f t="shared" si="75"/>
        <v>0.58603230544688367</v>
      </c>
      <c r="Q592">
        <f t="shared" si="76"/>
        <v>0.16227641830367764</v>
      </c>
      <c r="R592">
        <f t="shared" si="77"/>
        <v>3.0316398180451357E-2</v>
      </c>
      <c r="S592">
        <f t="shared" si="78"/>
        <v>4.5371681437787444E-3</v>
      </c>
      <c r="T592">
        <f t="shared" si="79"/>
        <v>0.56228156398420071</v>
      </c>
      <c r="U592">
        <v>8.8356164383561637</v>
      </c>
      <c r="V592">
        <v>69.5</v>
      </c>
      <c r="W592" s="10" t="s">
        <v>137</v>
      </c>
    </row>
    <row r="593" spans="1:23">
      <c r="A593" t="s">
        <v>1136</v>
      </c>
      <c r="B593" t="s">
        <v>1137</v>
      </c>
      <c r="C593">
        <v>0.12</v>
      </c>
      <c r="D593">
        <v>0.03</v>
      </c>
      <c r="E593">
        <v>1.67</v>
      </c>
      <c r="F593">
        <v>0.08</v>
      </c>
      <c r="G593">
        <v>792.6</v>
      </c>
      <c r="H593">
        <v>7.7</v>
      </c>
      <c r="I593">
        <v>0.19</v>
      </c>
      <c r="J593">
        <v>6.0999999999999999E-2</v>
      </c>
      <c r="K593">
        <v>23.5</v>
      </c>
      <c r="L593">
        <v>1.6</v>
      </c>
      <c r="M593">
        <f t="shared" si="72"/>
        <v>1.9895107619785557</v>
      </c>
      <c r="N593">
        <f t="shared" si="73"/>
        <v>3.4282283277657137E-2</v>
      </c>
      <c r="O593">
        <f t="shared" si="74"/>
        <v>1.478392253969625</v>
      </c>
      <c r="P593">
        <f t="shared" si="75"/>
        <v>0.11269347593090816</v>
      </c>
      <c r="Q593">
        <f t="shared" si="76"/>
        <v>0.10065649388729364</v>
      </c>
      <c r="R593">
        <f t="shared" si="77"/>
        <v>1.777629030346297E-2</v>
      </c>
      <c r="S593">
        <f t="shared" si="78"/>
        <v>4.7874591452460738E-3</v>
      </c>
      <c r="T593">
        <f t="shared" si="79"/>
        <v>4.7214123879269466E-2</v>
      </c>
      <c r="U593">
        <v>8.742465753424657</v>
      </c>
      <c r="V593">
        <v>6.3</v>
      </c>
      <c r="W593" s="10" t="s">
        <v>25</v>
      </c>
    </row>
    <row r="594" spans="1:23">
      <c r="A594" t="s">
        <v>1138</v>
      </c>
      <c r="B594" t="s">
        <v>1139</v>
      </c>
      <c r="C594">
        <v>0.13</v>
      </c>
      <c r="D594">
        <v>0.05</v>
      </c>
      <c r="E594">
        <v>1.1000000000000001</v>
      </c>
      <c r="F594">
        <v>0.08</v>
      </c>
      <c r="G594">
        <v>492.3</v>
      </c>
      <c r="H594">
        <v>2.2999999999999998</v>
      </c>
      <c r="I594">
        <v>9.6000000000000002E-2</v>
      </c>
      <c r="J594">
        <v>6.7000000000000004E-2</v>
      </c>
      <c r="K594">
        <v>8.7899999999999991</v>
      </c>
      <c r="L594">
        <v>0.45</v>
      </c>
      <c r="M594">
        <f t="shared" si="72"/>
        <v>1.2601498998924971</v>
      </c>
      <c r="N594">
        <f t="shared" si="73"/>
        <v>3.0800189483888723E-2</v>
      </c>
      <c r="O594">
        <f t="shared" si="74"/>
        <v>0.36212645955245193</v>
      </c>
      <c r="P594">
        <f t="shared" si="75"/>
        <v>2.5647733885819386E-2</v>
      </c>
      <c r="Q594">
        <f t="shared" si="76"/>
        <v>1.8538897246712559E-2</v>
      </c>
      <c r="R594">
        <f t="shared" si="77"/>
        <v>2.3508629407028884E-3</v>
      </c>
      <c r="S594">
        <f t="shared" si="78"/>
        <v>5.6394532938630875E-4</v>
      </c>
      <c r="T594">
        <f t="shared" si="79"/>
        <v>1.7557646523755244E-2</v>
      </c>
      <c r="U594" s="2"/>
      <c r="V594" s="2"/>
      <c r="W594" s="10" t="s">
        <v>320</v>
      </c>
    </row>
    <row r="595" spans="1:23">
      <c r="A595" t="s">
        <v>1140</v>
      </c>
      <c r="B595" t="s">
        <v>1141</v>
      </c>
      <c r="C595" s="2"/>
      <c r="D595" s="2"/>
      <c r="E595" s="2"/>
      <c r="F595" s="2"/>
      <c r="G595">
        <v>2499</v>
      </c>
      <c r="H595">
        <v>5.6</v>
      </c>
      <c r="I595">
        <v>0.106</v>
      </c>
      <c r="J595">
        <v>6.0000000000000001E-3</v>
      </c>
      <c r="K595" s="2"/>
      <c r="L595" s="2"/>
      <c r="M595">
        <f t="shared" si="72"/>
        <v>0</v>
      </c>
      <c r="N595" t="e">
        <f t="shared" si="73"/>
        <v>#DIV/0!</v>
      </c>
      <c r="O595">
        <f t="shared" si="74"/>
        <v>0</v>
      </c>
      <c r="P595" t="e">
        <f t="shared" si="75"/>
        <v>#DIV/0!</v>
      </c>
      <c r="Q595">
        <f t="shared" si="76"/>
        <v>0</v>
      </c>
      <c r="R595">
        <f t="shared" si="77"/>
        <v>0</v>
      </c>
      <c r="S595">
        <f t="shared" si="78"/>
        <v>0</v>
      </c>
      <c r="T595" t="e">
        <f t="shared" si="79"/>
        <v>#DIV/0!</v>
      </c>
      <c r="U595" s="2"/>
      <c r="V595" s="2"/>
      <c r="W595" s="5"/>
    </row>
    <row r="596" spans="1:23">
      <c r="A596" t="s">
        <v>1142</v>
      </c>
      <c r="B596" t="s">
        <v>1143</v>
      </c>
      <c r="C596">
        <v>-0.38</v>
      </c>
      <c r="D596">
        <v>0.04</v>
      </c>
      <c r="E596">
        <v>1.0900000000000001</v>
      </c>
      <c r="F596">
        <v>0.19</v>
      </c>
      <c r="G596">
        <v>177.11</v>
      </c>
      <c r="H596">
        <v>0.32</v>
      </c>
      <c r="I596">
        <v>6.6000000000000003E-2</v>
      </c>
      <c r="J596">
        <v>2.1999999999999999E-2</v>
      </c>
      <c r="K596">
        <v>178.5</v>
      </c>
      <c r="L596">
        <v>4.0999999999999996</v>
      </c>
      <c r="M596">
        <f t="shared" si="72"/>
        <v>0.63549037671141062</v>
      </c>
      <c r="N596">
        <f t="shared" si="73"/>
        <v>3.6932450672094344E-2</v>
      </c>
      <c r="O596">
        <f t="shared" si="74"/>
        <v>5.2111364271679985</v>
      </c>
      <c r="P596">
        <f t="shared" si="75"/>
        <v>0.61734617927195312</v>
      </c>
      <c r="Q596">
        <f t="shared" si="76"/>
        <v>0.11969557059601563</v>
      </c>
      <c r="R596">
        <f t="shared" si="77"/>
        <v>7.5996742733827893E-3</v>
      </c>
      <c r="S596">
        <f t="shared" si="78"/>
        <v>3.1384707370066814E-3</v>
      </c>
      <c r="T596">
        <f t="shared" si="79"/>
        <v>0.60557548694918628</v>
      </c>
      <c r="U596">
        <v>3.8136986301369862</v>
      </c>
      <c r="V596">
        <v>28.4</v>
      </c>
      <c r="W596" s="10" t="s">
        <v>25</v>
      </c>
    </row>
    <row r="597" spans="1:23">
      <c r="A597" t="s">
        <v>1144</v>
      </c>
      <c r="B597" t="s">
        <v>1145</v>
      </c>
      <c r="C597">
        <v>0.12</v>
      </c>
      <c r="D597">
        <v>0.04</v>
      </c>
      <c r="E597">
        <v>2.02</v>
      </c>
      <c r="F597">
        <v>0.28999999999999998</v>
      </c>
      <c r="G597">
        <v>299.36</v>
      </c>
      <c r="H597">
        <v>0.28000000000000003</v>
      </c>
      <c r="I597">
        <v>0.05</v>
      </c>
      <c r="J597">
        <v>2.5000000000000001E-2</v>
      </c>
      <c r="K597">
        <v>136.9</v>
      </c>
      <c r="L597">
        <v>4.2</v>
      </c>
      <c r="M597">
        <f t="shared" si="72"/>
        <v>1.1076036891838612</v>
      </c>
      <c r="N597">
        <f t="shared" si="73"/>
        <v>5.3008636361776114E-2</v>
      </c>
      <c r="O597">
        <f t="shared" si="74"/>
        <v>7.1895585672098665</v>
      </c>
      <c r="P597">
        <f t="shared" si="75"/>
        <v>0.7226565288046769</v>
      </c>
      <c r="Q597">
        <f t="shared" si="76"/>
        <v>0.22057082529058758</v>
      </c>
      <c r="R597">
        <f t="shared" si="77"/>
        <v>9.0094718887341694E-3</v>
      </c>
      <c r="S597">
        <f t="shared" si="78"/>
        <v>2.2415334923601054E-3</v>
      </c>
      <c r="T597">
        <f t="shared" si="79"/>
        <v>0.68810956583856808</v>
      </c>
      <c r="U597" s="2"/>
      <c r="V597" s="2"/>
      <c r="W597" s="10" t="s">
        <v>25</v>
      </c>
    </row>
    <row r="598" spans="1:23">
      <c r="A598" t="s">
        <v>1146</v>
      </c>
      <c r="B598" t="s">
        <v>1147</v>
      </c>
      <c r="C598">
        <v>-0.09</v>
      </c>
      <c r="D598">
        <v>0.02</v>
      </c>
      <c r="E598">
        <v>1.35</v>
      </c>
      <c r="F598">
        <v>0.09</v>
      </c>
      <c r="G598">
        <v>201.3</v>
      </c>
      <c r="H598">
        <v>0.6</v>
      </c>
      <c r="I598">
        <v>0.28000000000000003</v>
      </c>
      <c r="J598">
        <v>0.03</v>
      </c>
      <c r="K598">
        <v>29.3</v>
      </c>
      <c r="L598">
        <v>1.4</v>
      </c>
      <c r="M598">
        <f t="shared" si="72"/>
        <v>0.74326759092607386</v>
      </c>
      <c r="N598">
        <f t="shared" si="73"/>
        <v>1.6582958972205009E-2</v>
      </c>
      <c r="O598">
        <f t="shared" si="74"/>
        <v>0.9904961228863437</v>
      </c>
      <c r="P598">
        <f t="shared" si="75"/>
        <v>6.5270987677553419E-2</v>
      </c>
      <c r="Q598">
        <f t="shared" si="76"/>
        <v>4.7327459796617108E-2</v>
      </c>
      <c r="R598">
        <f t="shared" si="77"/>
        <v>9.0279594533911548E-3</v>
      </c>
      <c r="S598">
        <f t="shared" si="78"/>
        <v>9.8409947629045564E-4</v>
      </c>
      <c r="T598">
        <f t="shared" si="79"/>
        <v>4.4022049906059714E-2</v>
      </c>
      <c r="U598">
        <v>2.3561643835616439</v>
      </c>
      <c r="V598">
        <v>4.4000000000000004</v>
      </c>
      <c r="W598" s="10" t="s">
        <v>115</v>
      </c>
    </row>
    <row r="599" spans="1:23">
      <c r="A599" t="s">
        <v>1148</v>
      </c>
      <c r="B599" t="s">
        <v>1147</v>
      </c>
      <c r="C599">
        <v>-0.09</v>
      </c>
      <c r="D599">
        <v>0.02</v>
      </c>
      <c r="E599">
        <v>1.35</v>
      </c>
      <c r="F599">
        <v>0.09</v>
      </c>
      <c r="G599">
        <v>604</v>
      </c>
      <c r="H599">
        <v>9</v>
      </c>
      <c r="I599">
        <v>0.02</v>
      </c>
      <c r="J599">
        <v>0.02</v>
      </c>
      <c r="K599">
        <v>46.4</v>
      </c>
      <c r="L599">
        <v>1.7</v>
      </c>
      <c r="M599">
        <f t="shared" si="72"/>
        <v>1.54622956230835</v>
      </c>
      <c r="N599">
        <f t="shared" si="73"/>
        <v>3.7637496730625219E-2</v>
      </c>
      <c r="O599">
        <f t="shared" si="74"/>
        <v>2.3561851728756285</v>
      </c>
      <c r="P599">
        <f t="shared" si="75"/>
        <v>0.13622085912942464</v>
      </c>
      <c r="Q599">
        <f t="shared" si="76"/>
        <v>8.6325749868288115E-2</v>
      </c>
      <c r="R599">
        <f t="shared" si="77"/>
        <v>9.4285120963410497E-4</v>
      </c>
      <c r="S599">
        <f t="shared" si="78"/>
        <v>1.1702906487792852E-2</v>
      </c>
      <c r="T599">
        <f t="shared" si="79"/>
        <v>0.10471934101669458</v>
      </c>
      <c r="U599">
        <v>2.3561643835616439</v>
      </c>
      <c r="V599">
        <v>4.4000000000000004</v>
      </c>
      <c r="W599" s="10" t="s">
        <v>115</v>
      </c>
    </row>
    <row r="600" spans="1:23">
      <c r="A600" t="s">
        <v>1149</v>
      </c>
      <c r="B600" t="s">
        <v>1150</v>
      </c>
      <c r="C600">
        <v>0.09</v>
      </c>
      <c r="D600">
        <v>0.04</v>
      </c>
      <c r="E600">
        <v>2.08</v>
      </c>
      <c r="F600">
        <v>0.09</v>
      </c>
      <c r="G600">
        <v>589.64000999999996</v>
      </c>
      <c r="H600">
        <v>0.81</v>
      </c>
      <c r="I600">
        <v>0.02</v>
      </c>
      <c r="J600">
        <v>2.5000000000000001E-2</v>
      </c>
      <c r="K600">
        <v>41</v>
      </c>
      <c r="L600">
        <v>1.6</v>
      </c>
      <c r="M600">
        <f t="shared" si="72"/>
        <v>1.7574534554065888</v>
      </c>
      <c r="N600">
        <f t="shared" si="73"/>
        <v>2.5398933638978938E-2</v>
      </c>
      <c r="O600">
        <f t="shared" si="74"/>
        <v>2.7551484749220667</v>
      </c>
      <c r="P600">
        <f t="shared" si="75"/>
        <v>0.13371594494289074</v>
      </c>
      <c r="Q600">
        <f t="shared" si="76"/>
        <v>0.10751798926525141</v>
      </c>
      <c r="R600">
        <f t="shared" si="77"/>
        <v>1.3781254876560961E-3</v>
      </c>
      <c r="S600">
        <f t="shared" si="78"/>
        <v>1.2616004267230086E-3</v>
      </c>
      <c r="T600">
        <f t="shared" si="79"/>
        <v>7.947543677659806E-2</v>
      </c>
      <c r="U600" s="2"/>
      <c r="V600" s="2"/>
      <c r="W600" s="10" t="s">
        <v>25</v>
      </c>
    </row>
    <row r="601" spans="1:23" s="8" customFormat="1">
      <c r="A601" t="s">
        <v>1151</v>
      </c>
      <c r="B601" t="s">
        <v>1152</v>
      </c>
      <c r="C601">
        <v>0.13</v>
      </c>
      <c r="D601">
        <v>0.05</v>
      </c>
      <c r="E601">
        <v>0.77</v>
      </c>
      <c r="F601">
        <v>0.08</v>
      </c>
      <c r="G601">
        <v>2.8180489999999998</v>
      </c>
      <c r="H601">
        <v>7.1000000000000005E-5</v>
      </c>
      <c r="I601">
        <v>0</v>
      </c>
      <c r="J601">
        <v>1.0999999999999999E-2</v>
      </c>
      <c r="K601">
        <v>64.19</v>
      </c>
      <c r="L601">
        <v>1.65</v>
      </c>
      <c r="M601">
        <f t="shared" si="72"/>
        <v>3.5804204223122624E-2</v>
      </c>
      <c r="N601">
        <f t="shared" si="73"/>
        <v>1.2399725864630699E-3</v>
      </c>
      <c r="O601">
        <f t="shared" si="74"/>
        <v>0.37467455065161581</v>
      </c>
      <c r="P601">
        <f t="shared" si="75"/>
        <v>2.7680957888976617E-2</v>
      </c>
      <c r="Q601">
        <f t="shared" si="76"/>
        <v>9.6309862685023534E-3</v>
      </c>
      <c r="R601">
        <f t="shared" si="77"/>
        <v>0</v>
      </c>
      <c r="S601">
        <f t="shared" si="78"/>
        <v>3.1466087703779841E-6</v>
      </c>
      <c r="T601">
        <f t="shared" si="79"/>
        <v>2.5951484027817547E-2</v>
      </c>
      <c r="U601">
        <v>6.0684931506849313</v>
      </c>
      <c r="V601">
        <v>6.84</v>
      </c>
      <c r="W601" s="10" t="s">
        <v>100</v>
      </c>
    </row>
    <row r="602" spans="1:23">
      <c r="A602" t="s">
        <v>1153</v>
      </c>
      <c r="B602" t="s">
        <v>1154</v>
      </c>
      <c r="C602">
        <v>-0.16</v>
      </c>
      <c r="D602">
        <v>0.01</v>
      </c>
      <c r="E602">
        <v>0.85</v>
      </c>
      <c r="F602">
        <v>0.06</v>
      </c>
      <c r="G602">
        <v>358</v>
      </c>
      <c r="H602">
        <v>1</v>
      </c>
      <c r="I602">
        <v>0.24</v>
      </c>
      <c r="J602">
        <v>4.2999999999999997E-2</v>
      </c>
      <c r="K602">
        <v>20.9</v>
      </c>
      <c r="L602">
        <v>1.3</v>
      </c>
      <c r="M602">
        <f t="shared" si="72"/>
        <v>0.93511799983859523</v>
      </c>
      <c r="N602">
        <f t="shared" si="73"/>
        <v>2.2071578029335362E-2</v>
      </c>
      <c r="O602">
        <f t="shared" si="74"/>
        <v>0.6358886013423688</v>
      </c>
      <c r="P602">
        <f t="shared" si="75"/>
        <v>5.0087190058437647E-2</v>
      </c>
      <c r="Q602">
        <f t="shared" si="76"/>
        <v>3.9552879509333949E-2</v>
      </c>
      <c r="R602">
        <f t="shared" si="77"/>
        <v>6.9634660079087923E-3</v>
      </c>
      <c r="S602">
        <f t="shared" si="78"/>
        <v>5.920750478048128E-4</v>
      </c>
      <c r="T602">
        <f t="shared" si="79"/>
        <v>2.9924169474934998E-2</v>
      </c>
      <c r="U602">
        <v>10.77</v>
      </c>
      <c r="V602">
        <v>3.41</v>
      </c>
      <c r="W602" s="10" t="s">
        <v>292</v>
      </c>
    </row>
    <row r="603" spans="1:23" s="8" customFormat="1">
      <c r="A603" t="s">
        <v>1155</v>
      </c>
      <c r="B603" t="s">
        <v>1156</v>
      </c>
      <c r="C603">
        <v>-0.52</v>
      </c>
      <c r="D603">
        <v>0.08</v>
      </c>
      <c r="E603">
        <v>0.84</v>
      </c>
      <c r="F603">
        <v>7.0000000000000007E-2</v>
      </c>
      <c r="G603">
        <v>21.997999</v>
      </c>
      <c r="H603">
        <v>8.9999999999999993E-3</v>
      </c>
      <c r="I603">
        <v>0.17</v>
      </c>
      <c r="J603">
        <v>0.03</v>
      </c>
      <c r="K603">
        <v>34.200000000000003</v>
      </c>
      <c r="L603">
        <v>1.1000000000000001</v>
      </c>
      <c r="M603">
        <f t="shared" si="72"/>
        <v>0.14503961480566568</v>
      </c>
      <c r="N603">
        <f t="shared" si="73"/>
        <v>4.0290724049633821E-3</v>
      </c>
      <c r="O603">
        <f t="shared" si="74"/>
        <v>0.41353806285103212</v>
      </c>
      <c r="P603">
        <f t="shared" si="75"/>
        <v>2.6635594178388837E-2</v>
      </c>
      <c r="Q603">
        <f t="shared" si="76"/>
        <v>1.3300931846085828E-2</v>
      </c>
      <c r="R603">
        <f t="shared" si="77"/>
        <v>2.1718094125633444E-3</v>
      </c>
      <c r="S603">
        <f t="shared" si="78"/>
        <v>5.6396683559859066E-5</v>
      </c>
      <c r="T603">
        <f t="shared" si="79"/>
        <v>2.2974336825057343E-2</v>
      </c>
      <c r="U603">
        <v>4.1123287671232873</v>
      </c>
      <c r="V603">
        <v>10.6</v>
      </c>
      <c r="W603" s="10" t="s">
        <v>33</v>
      </c>
    </row>
    <row r="604" spans="1:23">
      <c r="A604" t="s">
        <v>1157</v>
      </c>
      <c r="B604" t="s">
        <v>1158</v>
      </c>
      <c r="C604">
        <v>-0.17</v>
      </c>
      <c r="D604">
        <v>0.01</v>
      </c>
      <c r="E604">
        <v>0.88</v>
      </c>
      <c r="F604">
        <v>0.06</v>
      </c>
      <c r="G604">
        <v>613.09997999999996</v>
      </c>
      <c r="H604">
        <v>11.4</v>
      </c>
      <c r="I604">
        <v>0.41</v>
      </c>
      <c r="J604">
        <v>0.06</v>
      </c>
      <c r="K604" s="2"/>
      <c r="L604">
        <v>1.1000000000000001</v>
      </c>
      <c r="M604">
        <f t="shared" si="72"/>
        <v>1.354107621167193</v>
      </c>
      <c r="N604">
        <f t="shared" si="73"/>
        <v>3.5055182794271472E-2</v>
      </c>
      <c r="O604">
        <f t="shared" si="74"/>
        <v>0</v>
      </c>
      <c r="P604">
        <f t="shared" si="75"/>
        <v>3.8500876675010003E-2</v>
      </c>
      <c r="Q604">
        <f t="shared" si="76"/>
        <v>3.8500876675010003E-2</v>
      </c>
      <c r="R604">
        <f t="shared" si="77"/>
        <v>0</v>
      </c>
      <c r="S604">
        <f t="shared" si="78"/>
        <v>0</v>
      </c>
      <c r="T604">
        <f t="shared" si="79"/>
        <v>0</v>
      </c>
      <c r="U604">
        <v>4</v>
      </c>
      <c r="V604">
        <v>6.8</v>
      </c>
      <c r="W604" s="10" t="s">
        <v>292</v>
      </c>
    </row>
    <row r="605" spans="1:23">
      <c r="A605" t="s">
        <v>1159</v>
      </c>
      <c r="B605" t="s">
        <v>1158</v>
      </c>
      <c r="C605">
        <v>-0.17</v>
      </c>
      <c r="D605">
        <v>0.01</v>
      </c>
      <c r="E605">
        <v>0.88</v>
      </c>
      <c r="F605">
        <v>0.06</v>
      </c>
      <c r="G605">
        <v>152.6</v>
      </c>
      <c r="H605">
        <v>0.6</v>
      </c>
      <c r="I605">
        <v>0.02</v>
      </c>
      <c r="J605">
        <v>0.02</v>
      </c>
      <c r="K605" s="2"/>
      <c r="L605">
        <v>0.03</v>
      </c>
      <c r="M605">
        <f t="shared" si="72"/>
        <v>0.53579912926154227</v>
      </c>
      <c r="N605">
        <f t="shared" si="73"/>
        <v>1.2257976163305312E-2</v>
      </c>
      <c r="O605">
        <f t="shared" si="74"/>
        <v>0</v>
      </c>
      <c r="P605">
        <f t="shared" si="75"/>
        <v>7.2402099559671479E-4</v>
      </c>
      <c r="Q605">
        <f t="shared" si="76"/>
        <v>7.2402099559671479E-4</v>
      </c>
      <c r="R605">
        <f t="shared" si="77"/>
        <v>0</v>
      </c>
      <c r="S605">
        <f t="shared" si="78"/>
        <v>0</v>
      </c>
      <c r="T605">
        <f t="shared" si="79"/>
        <v>0</v>
      </c>
      <c r="U605" s="2"/>
      <c r="V605" s="2"/>
      <c r="W605" s="10" t="s">
        <v>292</v>
      </c>
    </row>
    <row r="606" spans="1:23">
      <c r="A606" t="s">
        <v>1160</v>
      </c>
      <c r="B606" t="s">
        <v>1161</v>
      </c>
      <c r="C606" s="2"/>
      <c r="D606" s="2"/>
      <c r="E606" s="2"/>
      <c r="F606" s="2"/>
      <c r="G606">
        <v>3138</v>
      </c>
      <c r="H606">
        <v>342</v>
      </c>
      <c r="I606">
        <v>0.32</v>
      </c>
      <c r="J606">
        <v>0.02</v>
      </c>
      <c r="K606" s="2"/>
      <c r="L606" s="2"/>
      <c r="M606">
        <f t="shared" si="72"/>
        <v>0</v>
      </c>
      <c r="N606" t="e">
        <f t="shared" si="73"/>
        <v>#DIV/0!</v>
      </c>
      <c r="O606">
        <f t="shared" si="74"/>
        <v>0</v>
      </c>
      <c r="P606" t="e">
        <f t="shared" si="75"/>
        <v>#DIV/0!</v>
      </c>
      <c r="Q606">
        <f t="shared" si="76"/>
        <v>0</v>
      </c>
      <c r="R606">
        <f t="shared" si="77"/>
        <v>0</v>
      </c>
      <c r="S606">
        <f t="shared" si="78"/>
        <v>0</v>
      </c>
      <c r="T606" t="e">
        <f t="shared" si="79"/>
        <v>#DIV/0!</v>
      </c>
      <c r="U606" s="2"/>
      <c r="V606" s="2"/>
      <c r="W606" s="5"/>
    </row>
    <row r="607" spans="1:23">
      <c r="A607" t="s">
        <v>1162</v>
      </c>
      <c r="B607" t="s">
        <v>1163</v>
      </c>
      <c r="C607">
        <v>-0.42</v>
      </c>
      <c r="D607">
        <v>0.03</v>
      </c>
      <c r="E607">
        <v>1</v>
      </c>
      <c r="F607">
        <v>0.06</v>
      </c>
      <c r="G607">
        <v>480.5</v>
      </c>
      <c r="H607">
        <v>0.5</v>
      </c>
      <c r="I607">
        <v>7.0000000000000007E-2</v>
      </c>
      <c r="J607">
        <v>0.03</v>
      </c>
      <c r="K607">
        <v>146.19999999999999</v>
      </c>
      <c r="L607">
        <v>2.7</v>
      </c>
      <c r="M607">
        <f t="shared" si="72"/>
        <v>1.2011585906549236</v>
      </c>
      <c r="N607">
        <f t="shared" si="73"/>
        <v>2.4037618907087131E-2</v>
      </c>
      <c r="O607">
        <f t="shared" si="74"/>
        <v>5.6189524333413665</v>
      </c>
      <c r="P607">
        <f t="shared" si="75"/>
        <v>0.24784838154060082</v>
      </c>
      <c r="Q607">
        <f t="shared" si="76"/>
        <v>0.10376998337908135</v>
      </c>
      <c r="R607">
        <f t="shared" si="77"/>
        <v>1.1857903838827125E-2</v>
      </c>
      <c r="S607">
        <f t="shared" si="78"/>
        <v>1.9489949473955491E-3</v>
      </c>
      <c r="T607">
        <f t="shared" si="79"/>
        <v>0.22475809733365465</v>
      </c>
      <c r="U607">
        <v>7.1369863013698627</v>
      </c>
      <c r="V607">
        <v>38.799999999999997</v>
      </c>
      <c r="W607" s="10" t="s">
        <v>25</v>
      </c>
    </row>
    <row r="608" spans="1:23">
      <c r="A608" t="s">
        <v>1164</v>
      </c>
      <c r="B608" t="s">
        <v>1165</v>
      </c>
      <c r="C608">
        <v>0.25</v>
      </c>
      <c r="D608">
        <v>0.02</v>
      </c>
      <c r="E608">
        <v>1.06</v>
      </c>
      <c r="F608">
        <v>0.08</v>
      </c>
      <c r="G608">
        <v>1973</v>
      </c>
      <c r="H608">
        <v>31</v>
      </c>
      <c r="I608">
        <v>0.46500000000000002</v>
      </c>
      <c r="J608">
        <v>0.03</v>
      </c>
      <c r="K608">
        <v>48.3</v>
      </c>
      <c r="L608">
        <v>2.7</v>
      </c>
      <c r="M608">
        <f t="shared" si="72"/>
        <v>3.1404467629750838</v>
      </c>
      <c r="N608">
        <f t="shared" si="73"/>
        <v>8.5579714543454935E-2</v>
      </c>
      <c r="O608">
        <f t="shared" si="74"/>
        <v>2.742621830783238</v>
      </c>
      <c r="P608">
        <f t="shared" si="75"/>
        <v>0.2124539150147968</v>
      </c>
      <c r="Q608">
        <f t="shared" si="76"/>
        <v>0.15331426383260333</v>
      </c>
      <c r="R608">
        <f t="shared" si="77"/>
        <v>4.8814486988518604E-2</v>
      </c>
      <c r="S608">
        <f t="shared" si="78"/>
        <v>1.4364128527501333E-2</v>
      </c>
      <c r="T608">
        <f t="shared" si="79"/>
        <v>0.13799355123437676</v>
      </c>
      <c r="U608">
        <v>5.0999999999999996</v>
      </c>
      <c r="V608">
        <v>2.9</v>
      </c>
      <c r="W608" s="10" t="s">
        <v>292</v>
      </c>
    </row>
    <row r="609" spans="1:23">
      <c r="A609" t="s">
        <v>1166</v>
      </c>
      <c r="B609" t="s">
        <v>1167</v>
      </c>
      <c r="C609" s="2"/>
      <c r="D609" s="2"/>
      <c r="E609" s="2"/>
      <c r="F609" s="2"/>
      <c r="G609">
        <v>1718</v>
      </c>
      <c r="H609">
        <v>11</v>
      </c>
      <c r="I609">
        <v>0.28899999999999998</v>
      </c>
      <c r="J609">
        <v>2E-3</v>
      </c>
      <c r="K609" s="2"/>
      <c r="L609" s="2"/>
      <c r="M609">
        <f t="shared" si="72"/>
        <v>0</v>
      </c>
      <c r="N609" t="e">
        <f t="shared" si="73"/>
        <v>#DIV/0!</v>
      </c>
      <c r="O609">
        <f t="shared" si="74"/>
        <v>0</v>
      </c>
      <c r="P609" t="e">
        <f t="shared" si="75"/>
        <v>#DIV/0!</v>
      </c>
      <c r="Q609">
        <f t="shared" si="76"/>
        <v>0</v>
      </c>
      <c r="R609">
        <f t="shared" si="77"/>
        <v>0</v>
      </c>
      <c r="S609">
        <f t="shared" si="78"/>
        <v>0</v>
      </c>
      <c r="T609" t="e">
        <f t="shared" si="79"/>
        <v>#DIV/0!</v>
      </c>
      <c r="U609" s="2">
        <f>1577/365</f>
        <v>4.3205479452054796</v>
      </c>
      <c r="V609" s="2"/>
      <c r="W609" s="5"/>
    </row>
    <row r="610" spans="1:23">
      <c r="A610" t="s">
        <v>1168</v>
      </c>
      <c r="B610" t="s">
        <v>1169</v>
      </c>
      <c r="C610">
        <v>0.25</v>
      </c>
      <c r="D610">
        <v>0.04</v>
      </c>
      <c r="E610">
        <v>1.37</v>
      </c>
      <c r="F610">
        <v>0.1</v>
      </c>
      <c r="G610">
        <v>352.2</v>
      </c>
      <c r="H610">
        <v>1.65</v>
      </c>
      <c r="I610">
        <v>0.17</v>
      </c>
      <c r="J610">
        <v>7.0000000000000007E-2</v>
      </c>
      <c r="K610">
        <v>73.599999999999994</v>
      </c>
      <c r="L610">
        <v>4.1500000000000004</v>
      </c>
      <c r="M610">
        <f t="shared" si="72"/>
        <v>1.0845207036441953</v>
      </c>
      <c r="N610">
        <f t="shared" si="73"/>
        <v>2.6603875210234183E-2</v>
      </c>
      <c r="O610">
        <f t="shared" si="74"/>
        <v>3.1078742817162626</v>
      </c>
      <c r="P610">
        <f t="shared" si="75"/>
        <v>0.23463812390723279</v>
      </c>
      <c r="Q610">
        <f t="shared" si="76"/>
        <v>0.1752401938739469</v>
      </c>
      <c r="R610">
        <f t="shared" si="77"/>
        <v>3.80843414194455E-2</v>
      </c>
      <c r="S610">
        <f t="shared" si="78"/>
        <v>4.8532960106301669E-3</v>
      </c>
      <c r="T610">
        <f t="shared" si="79"/>
        <v>0.15123475823436802</v>
      </c>
      <c r="U610">
        <v>9.3780821917808215</v>
      </c>
      <c r="V610">
        <v>11.8</v>
      </c>
      <c r="W610" s="10" t="s">
        <v>618</v>
      </c>
    </row>
    <row r="611" spans="1:23">
      <c r="A611" t="s">
        <v>1170</v>
      </c>
      <c r="B611" t="s">
        <v>1169</v>
      </c>
      <c r="C611">
        <v>0.25</v>
      </c>
      <c r="D611">
        <v>0.04</v>
      </c>
      <c r="E611">
        <v>1.37</v>
      </c>
      <c r="F611">
        <v>0.1</v>
      </c>
      <c r="G611">
        <v>2374</v>
      </c>
      <c r="H611">
        <v>174.5</v>
      </c>
      <c r="I611">
        <v>0.76</v>
      </c>
      <c r="J611">
        <v>0.20499999999999999</v>
      </c>
      <c r="K611">
        <v>93.3</v>
      </c>
      <c r="L611">
        <v>96.1</v>
      </c>
      <c r="M611">
        <f t="shared" si="72"/>
        <v>3.8698912053663381</v>
      </c>
      <c r="N611">
        <f t="shared" si="73"/>
        <v>0.21172568561057478</v>
      </c>
      <c r="O611">
        <f t="shared" si="74"/>
        <v>4.9082616270485486</v>
      </c>
      <c r="P611">
        <f t="shared" si="75"/>
        <v>5.376589603002544</v>
      </c>
      <c r="Q611">
        <f t="shared" si="76"/>
        <v>5.0555620831657597</v>
      </c>
      <c r="R611">
        <f t="shared" si="77"/>
        <v>1.8103862724767132</v>
      </c>
      <c r="S611">
        <f t="shared" si="78"/>
        <v>0.1202599907217034</v>
      </c>
      <c r="T611">
        <f t="shared" si="79"/>
        <v>0.23884484803155953</v>
      </c>
      <c r="U611">
        <v>9.3780821917808215</v>
      </c>
      <c r="V611">
        <v>11.8</v>
      </c>
      <c r="W611" s="10" t="s">
        <v>618</v>
      </c>
    </row>
    <row r="612" spans="1:23">
      <c r="A612" t="s">
        <v>1171</v>
      </c>
      <c r="B612" t="s">
        <v>1172</v>
      </c>
      <c r="C612">
        <v>-7.0000000000000007E-2</v>
      </c>
      <c r="D612">
        <v>0.01</v>
      </c>
      <c r="E612">
        <v>0.94</v>
      </c>
      <c r="F612">
        <v>7.0000000000000007E-2</v>
      </c>
      <c r="G612">
        <v>2496</v>
      </c>
      <c r="H612">
        <v>176</v>
      </c>
      <c r="I612">
        <v>0.1</v>
      </c>
      <c r="J612">
        <v>7.4999999999999997E-2</v>
      </c>
      <c r="K612">
        <v>24.1</v>
      </c>
      <c r="L612">
        <v>1.5</v>
      </c>
      <c r="M612">
        <f t="shared" si="72"/>
        <v>3.5292067043077657</v>
      </c>
      <c r="N612">
        <f t="shared" si="73"/>
        <v>0.18761209997120318</v>
      </c>
      <c r="O612">
        <f t="shared" si="74"/>
        <v>1.5353647251127294</v>
      </c>
      <c r="P612">
        <f t="shared" si="75"/>
        <v>0.12798356799723606</v>
      </c>
      <c r="Q612">
        <f t="shared" si="76"/>
        <v>9.5562119820294361E-2</v>
      </c>
      <c r="R612">
        <f t="shared" si="77"/>
        <v>1.1631550947823706E-2</v>
      </c>
      <c r="S612">
        <f t="shared" si="78"/>
        <v>3.6087632427863288E-2</v>
      </c>
      <c r="T612">
        <f t="shared" si="79"/>
        <v>7.6223780679355355E-2</v>
      </c>
      <c r="U612">
        <v>5.5561643835616437</v>
      </c>
      <c r="V612">
        <v>1.79</v>
      </c>
      <c r="W612" s="10" t="s">
        <v>109</v>
      </c>
    </row>
    <row r="613" spans="1:23">
      <c r="A613" t="s">
        <v>1173</v>
      </c>
      <c r="B613" t="s">
        <v>1174</v>
      </c>
      <c r="C613">
        <v>0.28999999999999998</v>
      </c>
      <c r="D613">
        <v>0.1</v>
      </c>
      <c r="E613">
        <v>1.17</v>
      </c>
      <c r="F613">
        <v>0.09</v>
      </c>
      <c r="G613">
        <v>1103</v>
      </c>
      <c r="H613">
        <v>33</v>
      </c>
      <c r="I613">
        <v>0.03</v>
      </c>
      <c r="J613">
        <v>0.03</v>
      </c>
      <c r="K613" s="2"/>
      <c r="L613" s="2"/>
      <c r="M613">
        <f t="shared" si="72"/>
        <v>2.2025057585664527</v>
      </c>
      <c r="N613">
        <f t="shared" si="73"/>
        <v>7.1548875730283581E-2</v>
      </c>
      <c r="O613">
        <f t="shared" si="74"/>
        <v>0</v>
      </c>
      <c r="P613">
        <f t="shared" si="75"/>
        <v>0</v>
      </c>
      <c r="Q613">
        <f t="shared" si="76"/>
        <v>0</v>
      </c>
      <c r="R613">
        <f t="shared" si="77"/>
        <v>0</v>
      </c>
      <c r="S613">
        <f t="shared" si="78"/>
        <v>0</v>
      </c>
      <c r="T613">
        <f t="shared" si="79"/>
        <v>0</v>
      </c>
      <c r="U613" s="2"/>
      <c r="V613" s="2"/>
      <c r="W613" s="10" t="s">
        <v>445</v>
      </c>
    </row>
    <row r="614" spans="1:23" s="8" customFormat="1">
      <c r="A614" t="s">
        <v>1175</v>
      </c>
      <c r="B614" t="s">
        <v>1176</v>
      </c>
      <c r="C614">
        <v>0.36</v>
      </c>
      <c r="D614">
        <v>0.06</v>
      </c>
      <c r="E614">
        <v>1.1599999999999999</v>
      </c>
      <c r="F614">
        <v>0.09</v>
      </c>
      <c r="G614">
        <v>6.2771100000000004</v>
      </c>
      <c r="H614">
        <v>2.1000000000000001E-4</v>
      </c>
      <c r="I614">
        <v>0.1249</v>
      </c>
      <c r="J614">
        <v>8.6999999999999994E-3</v>
      </c>
      <c r="K614">
        <v>184.7</v>
      </c>
      <c r="L614">
        <v>3.7</v>
      </c>
      <c r="M614">
        <f t="shared" si="72"/>
        <v>7.0005244962947091E-2</v>
      </c>
      <c r="N614">
        <f t="shared" si="73"/>
        <v>1.8104811464257418E-3</v>
      </c>
      <c r="O614">
        <f t="shared" si="74"/>
        <v>1.8357833398712251</v>
      </c>
      <c r="P614">
        <f t="shared" si="75"/>
        <v>0.10184719348856261</v>
      </c>
      <c r="Q614">
        <f t="shared" si="76"/>
        <v>3.6775302422975276E-2</v>
      </c>
      <c r="R614">
        <f t="shared" si="77"/>
        <v>2.0264295721948039E-3</v>
      </c>
      <c r="S614">
        <f t="shared" si="78"/>
        <v>2.0471974171391898E-5</v>
      </c>
      <c r="T614">
        <f t="shared" si="79"/>
        <v>9.4954310682994411E-2</v>
      </c>
      <c r="U614" s="2"/>
      <c r="V614">
        <v>13</v>
      </c>
      <c r="W614" s="10" t="s">
        <v>33</v>
      </c>
    </row>
    <row r="615" spans="1:23">
      <c r="A615" t="s">
        <v>1177</v>
      </c>
      <c r="B615" t="s">
        <v>1178</v>
      </c>
      <c r="C615">
        <v>-0.06</v>
      </c>
      <c r="D615">
        <v>0.02</v>
      </c>
      <c r="E615">
        <v>0.86</v>
      </c>
      <c r="F615">
        <v>0.06</v>
      </c>
      <c r="G615">
        <v>8.6669997999999993</v>
      </c>
      <c r="H615">
        <v>3.0000000000000001E-3</v>
      </c>
      <c r="I615">
        <v>0.1</v>
      </c>
      <c r="J615">
        <v>0.04</v>
      </c>
      <c r="K615">
        <v>3.51</v>
      </c>
      <c r="L615">
        <v>0.15</v>
      </c>
      <c r="M615">
        <f t="shared" si="72"/>
        <v>7.856276593838285E-2</v>
      </c>
      <c r="N615">
        <f t="shared" si="73"/>
        <v>1.8271310112484168E-3</v>
      </c>
      <c r="O615">
        <f t="shared" si="74"/>
        <v>3.1912201534387501E-2</v>
      </c>
      <c r="P615">
        <f t="shared" si="75"/>
        <v>2.0198063003038576E-3</v>
      </c>
      <c r="Q615">
        <f t="shared" si="76"/>
        <v>1.3637692963413463E-3</v>
      </c>
      <c r="R615">
        <f t="shared" si="77"/>
        <v>1.2893818801772727E-4</v>
      </c>
      <c r="S615">
        <f t="shared" si="78"/>
        <v>3.68203556833906E-6</v>
      </c>
      <c r="T615">
        <f t="shared" si="79"/>
        <v>1.4842884434598839E-3</v>
      </c>
      <c r="U615">
        <v>2.2630136986301368</v>
      </c>
      <c r="V615">
        <v>0.81</v>
      </c>
      <c r="W615" s="10" t="s">
        <v>292</v>
      </c>
    </row>
    <row r="616" spans="1:23">
      <c r="A616" t="s">
        <v>1179</v>
      </c>
      <c r="B616" t="s">
        <v>1178</v>
      </c>
      <c r="C616">
        <v>-0.06</v>
      </c>
      <c r="D616">
        <v>0.02</v>
      </c>
      <c r="E616">
        <v>0.86</v>
      </c>
      <c r="F616">
        <v>0.06</v>
      </c>
      <c r="G616">
        <v>31.559999000000001</v>
      </c>
      <c r="H616">
        <v>0.04</v>
      </c>
      <c r="I616">
        <v>0.13</v>
      </c>
      <c r="J616">
        <v>0.06</v>
      </c>
      <c r="K616">
        <v>2.66</v>
      </c>
      <c r="L616">
        <v>0.16</v>
      </c>
      <c r="M616">
        <f t="shared" si="72"/>
        <v>0.18594973393782274</v>
      </c>
      <c r="N616">
        <f t="shared" si="73"/>
        <v>4.3272657620502036E-3</v>
      </c>
      <c r="O616">
        <f t="shared" si="74"/>
        <v>3.7076773594962129E-2</v>
      </c>
      <c r="P616">
        <f t="shared" si="75"/>
        <v>2.8345011456532682E-3</v>
      </c>
      <c r="Q616">
        <f t="shared" si="76"/>
        <v>2.2301818703736615E-3</v>
      </c>
      <c r="R616">
        <f t="shared" si="77"/>
        <v>2.941703123188939E-4</v>
      </c>
      <c r="S616">
        <f t="shared" si="78"/>
        <v>1.5664036658117827E-5</v>
      </c>
      <c r="T616">
        <f t="shared" si="79"/>
        <v>1.7245010974400988E-3</v>
      </c>
      <c r="U616">
        <v>2.2630136986301368</v>
      </c>
      <c r="V616">
        <v>0.81</v>
      </c>
      <c r="W616" s="10" t="s">
        <v>292</v>
      </c>
    </row>
    <row r="617" spans="1:23">
      <c r="A617" t="s">
        <v>1180</v>
      </c>
      <c r="B617" t="s">
        <v>1178</v>
      </c>
      <c r="C617">
        <v>-0.06</v>
      </c>
      <c r="D617">
        <v>0.02</v>
      </c>
      <c r="E617">
        <v>0.86</v>
      </c>
      <c r="F617">
        <v>0.06</v>
      </c>
      <c r="G617">
        <v>197</v>
      </c>
      <c r="H617">
        <v>3</v>
      </c>
      <c r="I617">
        <v>7.0000000000000007E-2</v>
      </c>
      <c r="J617">
        <v>7.0000000000000007E-2</v>
      </c>
      <c r="K617">
        <v>2.2000000000000002</v>
      </c>
      <c r="L617">
        <v>0.19</v>
      </c>
      <c r="M617">
        <f t="shared" si="72"/>
        <v>0.63039833614372875</v>
      </c>
      <c r="N617">
        <f t="shared" si="73"/>
        <v>1.5996496074351933E-2</v>
      </c>
      <c r="O617">
        <f t="shared" si="74"/>
        <v>5.680508875208972E-2</v>
      </c>
      <c r="P617">
        <f t="shared" si="75"/>
        <v>5.5865786031370802E-3</v>
      </c>
      <c r="Q617">
        <f t="shared" si="76"/>
        <v>4.9058940285895657E-3</v>
      </c>
      <c r="R617">
        <f t="shared" si="77"/>
        <v>2.7971554103631762E-4</v>
      </c>
      <c r="S617">
        <f t="shared" si="78"/>
        <v>2.8835070432532863E-4</v>
      </c>
      <c r="T617">
        <f t="shared" si="79"/>
        <v>2.6420971512599871E-3</v>
      </c>
      <c r="U617">
        <v>2.2630136986301368</v>
      </c>
      <c r="V617">
        <v>0.81</v>
      </c>
      <c r="W617" s="10" t="s">
        <v>292</v>
      </c>
    </row>
    <row r="618" spans="1:23">
      <c r="A618" t="s">
        <v>1181</v>
      </c>
      <c r="B618" t="s">
        <v>1182</v>
      </c>
      <c r="C618">
        <v>0.18</v>
      </c>
      <c r="D618">
        <v>0.01</v>
      </c>
      <c r="E618">
        <v>1</v>
      </c>
      <c r="F618">
        <v>7.0000000000000007E-2</v>
      </c>
      <c r="G618">
        <v>2068</v>
      </c>
      <c r="H618">
        <v>39</v>
      </c>
      <c r="I618">
        <v>3.4000000000000002E-2</v>
      </c>
      <c r="J618">
        <v>3.85E-2</v>
      </c>
      <c r="K618">
        <v>30.4</v>
      </c>
      <c r="L618">
        <v>1.3</v>
      </c>
      <c r="M618">
        <f t="shared" si="72"/>
        <v>3.1781308936553154</v>
      </c>
      <c r="N618">
        <f t="shared" si="73"/>
        <v>8.4236241038074769E-2</v>
      </c>
      <c r="O618">
        <f t="shared" si="74"/>
        <v>1.9040692974841227</v>
      </c>
      <c r="P618">
        <f t="shared" si="75"/>
        <v>0.12113981648690977</v>
      </c>
      <c r="Q618">
        <f t="shared" si="76"/>
        <v>8.1424016010834183E-2</v>
      </c>
      <c r="R618">
        <f t="shared" si="77"/>
        <v>2.4953112902582554E-3</v>
      </c>
      <c r="S618">
        <f t="shared" si="78"/>
        <v>1.1969487846853765E-2</v>
      </c>
      <c r="T618">
        <f t="shared" si="79"/>
        <v>8.8856567215925733E-2</v>
      </c>
      <c r="U618">
        <v>7.5</v>
      </c>
      <c r="V618">
        <v>4.3</v>
      </c>
      <c r="W618" s="10" t="s">
        <v>292</v>
      </c>
    </row>
    <row r="619" spans="1:23">
      <c r="A619" t="s">
        <v>1183</v>
      </c>
      <c r="B619" t="s">
        <v>1184</v>
      </c>
      <c r="C619">
        <v>0.28000000000000003</v>
      </c>
      <c r="D619">
        <v>0.03</v>
      </c>
      <c r="E619">
        <v>0.95</v>
      </c>
      <c r="F619">
        <v>7.0000000000000007E-2</v>
      </c>
      <c r="G619">
        <v>615</v>
      </c>
      <c r="H619">
        <v>7</v>
      </c>
      <c r="I619">
        <v>0.19</v>
      </c>
      <c r="J619">
        <v>0.16</v>
      </c>
      <c r="K619">
        <v>7.76</v>
      </c>
      <c r="L619">
        <v>0.57999999999999996</v>
      </c>
      <c r="M619">
        <f t="shared" si="72"/>
        <v>1.3919683779814354</v>
      </c>
      <c r="N619">
        <f t="shared" si="73"/>
        <v>3.5783103372062218E-2</v>
      </c>
      <c r="O619">
        <f t="shared" si="74"/>
        <v>0.30798434576882572</v>
      </c>
      <c r="P619">
        <f t="shared" si="75"/>
        <v>2.9231805086077981E-2</v>
      </c>
      <c r="Q619">
        <f t="shared" si="76"/>
        <v>2.3019448523958621E-2</v>
      </c>
      <c r="R619">
        <f t="shared" si="77"/>
        <v>9.7133770218615027E-3</v>
      </c>
      <c r="S619">
        <f t="shared" si="78"/>
        <v>1.1685042928898538E-3</v>
      </c>
      <c r="T619">
        <f t="shared" si="79"/>
        <v>1.5129055581626529E-2</v>
      </c>
      <c r="U619">
        <v>7.065753424657534</v>
      </c>
      <c r="V619">
        <v>2.63</v>
      </c>
      <c r="W619" s="10" t="s">
        <v>292</v>
      </c>
    </row>
    <row r="620" spans="1:23">
      <c r="A620" t="s">
        <v>1185</v>
      </c>
      <c r="B620" t="s">
        <v>1186</v>
      </c>
      <c r="C620">
        <v>-0.02</v>
      </c>
      <c r="D620">
        <v>0.01</v>
      </c>
      <c r="E620">
        <v>1.08</v>
      </c>
      <c r="F620">
        <v>7.0000000000000007E-2</v>
      </c>
      <c r="G620">
        <v>3658</v>
      </c>
      <c r="H620">
        <v>32</v>
      </c>
      <c r="I620">
        <v>0.22</v>
      </c>
      <c r="J620">
        <v>0.03</v>
      </c>
      <c r="K620">
        <v>41</v>
      </c>
      <c r="L620">
        <v>1.3</v>
      </c>
      <c r="M620">
        <f t="shared" si="72"/>
        <v>4.7691590868353799</v>
      </c>
      <c r="N620">
        <f t="shared" si="73"/>
        <v>0.106725340299725</v>
      </c>
      <c r="O620">
        <f t="shared" si="74"/>
        <v>3.1909375156313673</v>
      </c>
      <c r="P620">
        <f t="shared" si="75"/>
        <v>0.17269588798766106</v>
      </c>
      <c r="Q620">
        <f t="shared" si="76"/>
        <v>0.10117606756879946</v>
      </c>
      <c r="R620">
        <f t="shared" si="77"/>
        <v>2.213134468596787E-2</v>
      </c>
      <c r="S620">
        <f t="shared" si="78"/>
        <v>9.3047202934393811E-3</v>
      </c>
      <c r="T620">
        <f t="shared" si="79"/>
        <v>0.1378800161075282</v>
      </c>
      <c r="U620">
        <v>12.36986301369863</v>
      </c>
      <c r="V620">
        <v>3.7</v>
      </c>
      <c r="W620" s="10" t="s">
        <v>109</v>
      </c>
    </row>
    <row r="621" spans="1:23">
      <c r="A621" t="s">
        <v>1187</v>
      </c>
      <c r="B621" t="s">
        <v>1188</v>
      </c>
      <c r="C621">
        <v>0.25</v>
      </c>
      <c r="D621">
        <v>0.1</v>
      </c>
      <c r="E621">
        <v>1.1399999999999999</v>
      </c>
      <c r="F621">
        <v>0.09</v>
      </c>
      <c r="G621">
        <v>39.475000000000001</v>
      </c>
      <c r="H621">
        <v>4.0000000000000001E-3</v>
      </c>
      <c r="I621">
        <v>0.42299999999999999</v>
      </c>
      <c r="J621">
        <v>6.0000000000000001E-3</v>
      </c>
      <c r="K621" s="2"/>
      <c r="L621" s="2"/>
      <c r="M621">
        <f t="shared" si="72"/>
        <v>0.23713070906696396</v>
      </c>
      <c r="N621">
        <f t="shared" si="73"/>
        <v>6.240302378061187E-3</v>
      </c>
      <c r="O621">
        <f t="shared" si="74"/>
        <v>0</v>
      </c>
      <c r="P621">
        <f t="shared" si="75"/>
        <v>0</v>
      </c>
      <c r="Q621">
        <f t="shared" si="76"/>
        <v>0</v>
      </c>
      <c r="R621">
        <f t="shared" si="77"/>
        <v>0</v>
      </c>
      <c r="S621">
        <f t="shared" si="78"/>
        <v>0</v>
      </c>
      <c r="T621">
        <f t="shared" si="79"/>
        <v>0</v>
      </c>
      <c r="U621" s="2"/>
      <c r="V621" s="2"/>
      <c r="W621" s="10" t="s">
        <v>445</v>
      </c>
    </row>
    <row r="622" spans="1:23" s="8" customFormat="1">
      <c r="A622" s="8" t="s">
        <v>1189</v>
      </c>
      <c r="B622" s="8" t="s">
        <v>1190</v>
      </c>
      <c r="M622" s="8">
        <f t="shared" si="72"/>
        <v>0</v>
      </c>
      <c r="N622" s="8" t="e">
        <f t="shared" si="73"/>
        <v>#DIV/0!</v>
      </c>
      <c r="O622" s="8">
        <f t="shared" si="74"/>
        <v>0</v>
      </c>
      <c r="P622" s="8" t="e">
        <f t="shared" si="75"/>
        <v>#DIV/0!</v>
      </c>
      <c r="Q622" s="8">
        <f t="shared" si="76"/>
        <v>0</v>
      </c>
      <c r="R622" s="8">
        <f t="shared" si="77"/>
        <v>0</v>
      </c>
      <c r="S622" s="8" t="e">
        <f t="shared" si="78"/>
        <v>#DIV/0!</v>
      </c>
      <c r="T622" s="8" t="e">
        <f t="shared" si="79"/>
        <v>#DIV/0!</v>
      </c>
      <c r="W622" s="9"/>
    </row>
    <row r="623" spans="1:23">
      <c r="A623" t="s">
        <v>1191</v>
      </c>
      <c r="B623" t="s">
        <v>1192</v>
      </c>
      <c r="C623" s="2"/>
      <c r="D623" s="2"/>
      <c r="E623" s="2"/>
      <c r="F623" s="2"/>
      <c r="G623">
        <v>2.5485799</v>
      </c>
      <c r="H623">
        <v>1.6000000000000001E-4</v>
      </c>
      <c r="I623">
        <v>2.9000000000000001E-2</v>
      </c>
      <c r="J623">
        <v>0.02</v>
      </c>
      <c r="K623" s="2"/>
      <c r="L623" s="2"/>
      <c r="M623">
        <f t="shared" si="72"/>
        <v>0</v>
      </c>
      <c r="N623" t="e">
        <f t="shared" si="73"/>
        <v>#DIV/0!</v>
      </c>
      <c r="O623">
        <f t="shared" si="74"/>
        <v>0</v>
      </c>
      <c r="P623" t="e">
        <f t="shared" si="75"/>
        <v>#DIV/0!</v>
      </c>
      <c r="Q623">
        <f t="shared" si="76"/>
        <v>0</v>
      </c>
      <c r="R623">
        <f t="shared" si="77"/>
        <v>0</v>
      </c>
      <c r="S623">
        <f t="shared" si="78"/>
        <v>0</v>
      </c>
      <c r="T623" t="e">
        <f t="shared" si="79"/>
        <v>#DIV/0!</v>
      </c>
      <c r="U623">
        <v>0.21917808219178081</v>
      </c>
      <c r="V623">
        <v>14.8</v>
      </c>
      <c r="W623" s="5"/>
    </row>
    <row r="624" spans="1:23">
      <c r="A624" t="s">
        <v>1193</v>
      </c>
      <c r="B624" t="s">
        <v>1194</v>
      </c>
      <c r="C624">
        <v>0.05</v>
      </c>
      <c r="D624">
        <v>0.02</v>
      </c>
      <c r="E624">
        <v>0.89</v>
      </c>
      <c r="F624">
        <v>0.06</v>
      </c>
      <c r="G624">
        <v>1260</v>
      </c>
      <c r="H624">
        <v>7</v>
      </c>
      <c r="I624">
        <v>0.25600000000000001</v>
      </c>
      <c r="J624">
        <v>8.9999999999999993E-3</v>
      </c>
      <c r="K624">
        <v>64.290000000000006</v>
      </c>
      <c r="L624">
        <v>0.48</v>
      </c>
      <c r="M624">
        <f t="shared" si="72"/>
        <v>2.1970930788013598</v>
      </c>
      <c r="N624">
        <f t="shared" si="73"/>
        <v>5.0038965631187912E-2</v>
      </c>
      <c r="O624">
        <f t="shared" si="74"/>
        <v>3.0550504653124926</v>
      </c>
      <c r="P624">
        <f t="shared" si="75"/>
        <v>0.13950576494512451</v>
      </c>
      <c r="Q624">
        <f t="shared" si="76"/>
        <v>2.2809522839477309E-2</v>
      </c>
      <c r="R624">
        <f t="shared" si="77"/>
        <v>7.5324852237004117E-3</v>
      </c>
      <c r="S624">
        <f t="shared" si="78"/>
        <v>5.6575008616898013E-3</v>
      </c>
      <c r="T624">
        <f t="shared" si="79"/>
        <v>0.13730563889044908</v>
      </c>
      <c r="U624">
        <v>4.3452054794520549</v>
      </c>
      <c r="V624">
        <v>1.7</v>
      </c>
      <c r="W624" s="10" t="s">
        <v>109</v>
      </c>
    </row>
    <row r="625" spans="1:23">
      <c r="A625" t="s">
        <v>1195</v>
      </c>
      <c r="B625" t="s">
        <v>1196</v>
      </c>
      <c r="C625">
        <v>0.27</v>
      </c>
      <c r="D625">
        <v>0.06</v>
      </c>
      <c r="E625">
        <v>1.0900000000000001</v>
      </c>
      <c r="F625">
        <v>0.09</v>
      </c>
      <c r="G625">
        <v>188.3</v>
      </c>
      <c r="H625">
        <v>0.9</v>
      </c>
      <c r="I625">
        <v>0.19</v>
      </c>
      <c r="J625">
        <v>0.05</v>
      </c>
      <c r="K625">
        <v>102</v>
      </c>
      <c r="L625">
        <v>5</v>
      </c>
      <c r="M625">
        <f t="shared" si="72"/>
        <v>0.6619834567246895</v>
      </c>
      <c r="N625">
        <f t="shared" si="73"/>
        <v>1.8341424153985136E-2</v>
      </c>
      <c r="O625">
        <f t="shared" si="74"/>
        <v>2.9903871862087246</v>
      </c>
      <c r="P625">
        <f t="shared" si="75"/>
        <v>0.22243023546866542</v>
      </c>
      <c r="Q625">
        <f t="shared" si="76"/>
        <v>0.14658760716709429</v>
      </c>
      <c r="R625">
        <f t="shared" si="77"/>
        <v>2.9472640594442247E-2</v>
      </c>
      <c r="S625">
        <f t="shared" si="78"/>
        <v>4.7642918526957919E-3</v>
      </c>
      <c r="T625">
        <f t="shared" si="79"/>
        <v>0.16460846896561782</v>
      </c>
      <c r="U625">
        <v>6.3232876712328769</v>
      </c>
      <c r="V625">
        <v>7.9</v>
      </c>
      <c r="W625" s="10" t="s">
        <v>33</v>
      </c>
    </row>
    <row r="626" spans="1:23">
      <c r="A626" t="s">
        <v>1197</v>
      </c>
      <c r="B626" t="s">
        <v>1196</v>
      </c>
      <c r="C626">
        <v>0.27</v>
      </c>
      <c r="D626">
        <v>0.06</v>
      </c>
      <c r="E626">
        <v>1.0900000000000001</v>
      </c>
      <c r="F626">
        <v>0.09</v>
      </c>
      <c r="G626">
        <v>377.8</v>
      </c>
      <c r="H626">
        <v>2.4</v>
      </c>
      <c r="I626">
        <v>0.14000000000000001</v>
      </c>
      <c r="J626">
        <v>0.09</v>
      </c>
      <c r="K626">
        <v>68</v>
      </c>
      <c r="L626">
        <v>4</v>
      </c>
      <c r="M626">
        <f t="shared" si="72"/>
        <v>1.0530643050775617</v>
      </c>
      <c r="N626">
        <f t="shared" si="73"/>
        <v>2.9324534051563534E-2</v>
      </c>
      <c r="O626">
        <f t="shared" si="74"/>
        <v>2.5358625092916367</v>
      </c>
      <c r="P626">
        <f t="shared" si="75"/>
        <v>0.20694736816701126</v>
      </c>
      <c r="Q626">
        <f t="shared" si="76"/>
        <v>0.14916838289950801</v>
      </c>
      <c r="R626">
        <f t="shared" si="77"/>
        <v>3.2590644244262154E-2</v>
      </c>
      <c r="S626">
        <f t="shared" si="78"/>
        <v>5.3697459169754066E-3</v>
      </c>
      <c r="T626">
        <f t="shared" si="79"/>
        <v>0.1395887619793561</v>
      </c>
      <c r="U626">
        <v>6.3232876712328769</v>
      </c>
      <c r="V626">
        <v>7.9</v>
      </c>
      <c r="W626" s="10" t="s">
        <v>33</v>
      </c>
    </row>
    <row r="627" spans="1:23">
      <c r="A627" t="s">
        <v>1198</v>
      </c>
      <c r="B627" t="s">
        <v>1199</v>
      </c>
      <c r="C627">
        <v>0.16</v>
      </c>
      <c r="D627">
        <v>0.04</v>
      </c>
      <c r="E627">
        <v>1.17</v>
      </c>
      <c r="F627">
        <v>7.0000000000000007E-2</v>
      </c>
      <c r="G627">
        <v>1770</v>
      </c>
      <c r="H627">
        <v>40</v>
      </c>
      <c r="I627">
        <v>7.3999999999999996E-2</v>
      </c>
      <c r="J627">
        <v>7.0999999999999994E-2</v>
      </c>
      <c r="K627">
        <v>16.2</v>
      </c>
      <c r="L627">
        <v>1.1000000000000001</v>
      </c>
      <c r="M627">
        <f t="shared" si="72"/>
        <v>3.0189011199161579</v>
      </c>
      <c r="N627">
        <f t="shared" si="73"/>
        <v>7.5454762097990333E-2</v>
      </c>
      <c r="O627">
        <f t="shared" si="74"/>
        <v>1.0673687111462808</v>
      </c>
      <c r="P627">
        <f t="shared" si="75"/>
        <v>8.4626445300611017E-2</v>
      </c>
      <c r="Q627">
        <f t="shared" si="76"/>
        <v>7.247565322598204E-2</v>
      </c>
      <c r="R627">
        <f t="shared" si="77"/>
        <v>5.6388334603916634E-3</v>
      </c>
      <c r="S627">
        <f t="shared" si="78"/>
        <v>8.0404422685218975E-3</v>
      </c>
      <c r="T627">
        <f t="shared" si="79"/>
        <v>4.257311098589156E-2</v>
      </c>
      <c r="U627">
        <v>4.838356164383562</v>
      </c>
      <c r="V627">
        <v>4</v>
      </c>
      <c r="W627" s="10" t="s">
        <v>25</v>
      </c>
    </row>
    <row r="628" spans="1:23">
      <c r="A628" t="s">
        <v>1200</v>
      </c>
      <c r="B628" t="s">
        <v>1201</v>
      </c>
      <c r="C628" s="2"/>
      <c r="D628" s="2"/>
      <c r="E628" s="2"/>
      <c r="F628" s="2"/>
      <c r="G628">
        <v>6936.3</v>
      </c>
      <c r="H628">
        <v>134.69999999999999</v>
      </c>
      <c r="I628">
        <v>0.53200000000000003</v>
      </c>
      <c r="J628">
        <v>6.0000000000000001E-3</v>
      </c>
      <c r="K628" s="2"/>
      <c r="L628" s="2"/>
      <c r="M628">
        <f t="shared" si="72"/>
        <v>0</v>
      </c>
      <c r="N628" t="e">
        <f t="shared" si="73"/>
        <v>#DIV/0!</v>
      </c>
      <c r="O628">
        <f t="shared" si="74"/>
        <v>0</v>
      </c>
      <c r="P628" t="e">
        <f t="shared" si="75"/>
        <v>#DIV/0!</v>
      </c>
      <c r="Q628">
        <f t="shared" si="76"/>
        <v>0</v>
      </c>
      <c r="R628">
        <f t="shared" si="77"/>
        <v>0</v>
      </c>
      <c r="S628">
        <f t="shared" si="78"/>
        <v>0</v>
      </c>
      <c r="T628" t="e">
        <f t="shared" si="79"/>
        <v>#DIV/0!</v>
      </c>
      <c r="U628" s="2"/>
      <c r="V628" s="2"/>
      <c r="W628" s="5"/>
    </row>
    <row r="629" spans="1:23">
      <c r="A629" t="s">
        <v>1202</v>
      </c>
      <c r="B629" t="s">
        <v>1203</v>
      </c>
      <c r="C629">
        <v>0.16</v>
      </c>
      <c r="D629">
        <v>0.05</v>
      </c>
      <c r="E629">
        <v>1.17</v>
      </c>
      <c r="F629">
        <v>0.09</v>
      </c>
      <c r="G629">
        <v>51.637999999999998</v>
      </c>
      <c r="H629">
        <v>4.0000000000000001E-3</v>
      </c>
      <c r="I629">
        <v>0.63</v>
      </c>
      <c r="J629">
        <v>0.01</v>
      </c>
      <c r="K629">
        <v>108</v>
      </c>
      <c r="L629">
        <v>4</v>
      </c>
      <c r="M629">
        <f t="shared" si="72"/>
        <v>0.28609679088635942</v>
      </c>
      <c r="N629">
        <f t="shared" si="73"/>
        <v>7.3358300289748136E-3</v>
      </c>
      <c r="O629">
        <f t="shared" si="74"/>
        <v>1.7058556876314594</v>
      </c>
      <c r="P629">
        <f t="shared" si="75"/>
        <v>0.10937064283697057</v>
      </c>
      <c r="Q629">
        <f t="shared" si="76"/>
        <v>6.3179840282646643E-2</v>
      </c>
      <c r="R629">
        <f t="shared" si="77"/>
        <v>1.7819417728532908E-2</v>
      </c>
      <c r="S629">
        <f t="shared" si="78"/>
        <v>4.4046520976321292E-5</v>
      </c>
      <c r="T629">
        <f t="shared" si="79"/>
        <v>8.747977885289536E-2</v>
      </c>
      <c r="U629">
        <v>12.6027397260274</v>
      </c>
      <c r="V629">
        <v>12.8</v>
      </c>
      <c r="W629" s="10" t="s">
        <v>33</v>
      </c>
    </row>
    <row r="630" spans="1:23">
      <c r="A630" t="s">
        <v>1204</v>
      </c>
      <c r="B630" t="s">
        <v>1203</v>
      </c>
      <c r="C630">
        <v>0.16</v>
      </c>
      <c r="D630">
        <v>0.05</v>
      </c>
      <c r="E630">
        <v>1.17</v>
      </c>
      <c r="F630">
        <v>0.09</v>
      </c>
      <c r="G630">
        <v>2520</v>
      </c>
      <c r="H630">
        <v>15</v>
      </c>
      <c r="I630">
        <v>0.38</v>
      </c>
      <c r="J630">
        <v>0.02</v>
      </c>
      <c r="K630">
        <v>115</v>
      </c>
      <c r="L630">
        <v>3</v>
      </c>
      <c r="M630">
        <f t="shared" si="72"/>
        <v>3.8206190618021068</v>
      </c>
      <c r="N630">
        <f t="shared" si="73"/>
        <v>9.9130836463119376E-2</v>
      </c>
      <c r="O630">
        <f t="shared" si="74"/>
        <v>7.9061941010692172</v>
      </c>
      <c r="P630">
        <f t="shared" si="75"/>
        <v>0.46054625139851751</v>
      </c>
      <c r="Q630">
        <f t="shared" si="76"/>
        <v>0.20624854176702306</v>
      </c>
      <c r="R630">
        <f t="shared" si="77"/>
        <v>7.0227998092713934E-2</v>
      </c>
      <c r="S630">
        <f t="shared" si="78"/>
        <v>1.5686893057677013E-2</v>
      </c>
      <c r="T630">
        <f t="shared" si="79"/>
        <v>0.40544585133688299</v>
      </c>
      <c r="U630">
        <v>12.6027397260274</v>
      </c>
      <c r="V630">
        <v>12.8</v>
      </c>
      <c r="W630" s="10" t="s">
        <v>33</v>
      </c>
    </row>
    <row r="631" spans="1:23">
      <c r="A631" t="s">
        <v>1205</v>
      </c>
      <c r="B631" t="s">
        <v>1206</v>
      </c>
      <c r="C631">
        <v>-0.11</v>
      </c>
      <c r="D631">
        <v>0.01</v>
      </c>
      <c r="E631">
        <v>0.99</v>
      </c>
      <c r="F631">
        <v>7.0000000000000007E-2</v>
      </c>
      <c r="G631">
        <v>1275</v>
      </c>
      <c r="H631">
        <v>13</v>
      </c>
      <c r="I631">
        <v>0.82</v>
      </c>
      <c r="J631">
        <v>0.06</v>
      </c>
      <c r="K631">
        <v>41.59</v>
      </c>
      <c r="L631">
        <v>15.154999999999999</v>
      </c>
      <c r="M631">
        <f t="shared" si="72"/>
        <v>2.2945099486739942</v>
      </c>
      <c r="N631">
        <f t="shared" si="73"/>
        <v>5.6283506981021941E-2</v>
      </c>
      <c r="O631">
        <f t="shared" si="74"/>
        <v>1.2612404208768078</v>
      </c>
      <c r="P631">
        <f t="shared" si="75"/>
        <v>0.50064881871897549</v>
      </c>
      <c r="Q631">
        <f t="shared" si="76"/>
        <v>0.45958400044212588</v>
      </c>
      <c r="R631">
        <f t="shared" si="77"/>
        <v>0.18941705954560106</v>
      </c>
      <c r="S631">
        <f t="shared" si="78"/>
        <v>4.2865687506924207E-3</v>
      </c>
      <c r="T631">
        <f t="shared" si="79"/>
        <v>5.9452410411701385E-2</v>
      </c>
      <c r="U631">
        <v>11.12602739726027</v>
      </c>
      <c r="V631">
        <v>3.81</v>
      </c>
      <c r="W631" s="10" t="s">
        <v>292</v>
      </c>
    </row>
    <row r="632" spans="1:23">
      <c r="A632" t="s">
        <v>1207</v>
      </c>
      <c r="B632" t="s">
        <v>1206</v>
      </c>
      <c r="C632">
        <v>-0.11</v>
      </c>
      <c r="D632">
        <v>0.01</v>
      </c>
      <c r="E632">
        <v>0.99</v>
      </c>
      <c r="F632">
        <v>7.0000000000000007E-2</v>
      </c>
      <c r="G632">
        <v>4046</v>
      </c>
      <c r="H632">
        <v>276</v>
      </c>
      <c r="I632">
        <v>0.53</v>
      </c>
      <c r="J632">
        <v>0.08</v>
      </c>
      <c r="K632">
        <v>30.04</v>
      </c>
      <c r="L632">
        <v>6.31</v>
      </c>
      <c r="M632">
        <f t="shared" si="72"/>
        <v>4.9548868441074463</v>
      </c>
      <c r="N632">
        <f t="shared" si="73"/>
        <v>0.25379749307330113</v>
      </c>
      <c r="O632">
        <f t="shared" si="74"/>
        <v>1.9833688334817157</v>
      </c>
      <c r="P632">
        <f t="shared" si="75"/>
        <v>0.44499122108218048</v>
      </c>
      <c r="Q632">
        <f t="shared" si="76"/>
        <v>0.41661309385052014</v>
      </c>
      <c r="R632">
        <f t="shared" si="77"/>
        <v>0.1169445675700525</v>
      </c>
      <c r="S632">
        <f t="shared" si="78"/>
        <v>4.5098846436064738E-2</v>
      </c>
      <c r="T632">
        <f t="shared" si="79"/>
        <v>9.3492133564794688E-2</v>
      </c>
      <c r="U632">
        <v>11.12602739726027</v>
      </c>
      <c r="V632">
        <v>3.81</v>
      </c>
      <c r="W632" s="10" t="s">
        <v>292</v>
      </c>
    </row>
    <row r="633" spans="1:23">
      <c r="A633" t="s">
        <v>1208</v>
      </c>
      <c r="B633" t="s">
        <v>1209</v>
      </c>
      <c r="C633">
        <v>0.3</v>
      </c>
      <c r="D633">
        <v>0.01</v>
      </c>
      <c r="E633">
        <v>1.23</v>
      </c>
      <c r="F633">
        <v>0.08</v>
      </c>
      <c r="G633">
        <v>3.5092669999999999</v>
      </c>
      <c r="H633">
        <v>6.3999999999999997E-5</v>
      </c>
      <c r="I633">
        <v>3.4000000000000002E-2</v>
      </c>
      <c r="J633">
        <v>2.9000000000000001E-2</v>
      </c>
      <c r="K633">
        <v>54.9</v>
      </c>
      <c r="L633">
        <v>1.8</v>
      </c>
      <c r="M633">
        <f t="shared" si="72"/>
        <v>4.8445198062553693E-2</v>
      </c>
      <c r="N633">
        <f t="shared" si="73"/>
        <v>1.0503025621789231E-3</v>
      </c>
      <c r="O633">
        <f t="shared" si="74"/>
        <v>0.47084020997229464</v>
      </c>
      <c r="P633">
        <f t="shared" si="75"/>
        <v>2.5599515669163658E-2</v>
      </c>
      <c r="Q633">
        <f t="shared" si="76"/>
        <v>1.5437383933517856E-2</v>
      </c>
      <c r="R633">
        <f t="shared" si="77"/>
        <v>4.6478573934736805E-4</v>
      </c>
      <c r="S633">
        <f t="shared" si="78"/>
        <v>2.8623046197612273E-6</v>
      </c>
      <c r="T633">
        <f t="shared" si="79"/>
        <v>2.0415835662755323E-2</v>
      </c>
      <c r="U633" s="2"/>
      <c r="V633">
        <v>6.6</v>
      </c>
      <c r="W633" s="10" t="s">
        <v>292</v>
      </c>
    </row>
    <row r="634" spans="1:23">
      <c r="A634" t="s">
        <v>1210</v>
      </c>
      <c r="B634" t="s">
        <v>1211</v>
      </c>
      <c r="C634">
        <v>0.25</v>
      </c>
      <c r="D634">
        <v>0.03</v>
      </c>
      <c r="E634">
        <v>1.28</v>
      </c>
      <c r="F634">
        <v>0.1</v>
      </c>
      <c r="G634">
        <v>341.7</v>
      </c>
      <c r="H634">
        <v>6.1</v>
      </c>
      <c r="I634">
        <v>0.13</v>
      </c>
      <c r="J634">
        <v>0.1</v>
      </c>
      <c r="K634">
        <v>26.7</v>
      </c>
      <c r="L634">
        <v>6.6</v>
      </c>
      <c r="M634">
        <f t="shared" si="72"/>
        <v>1.0390538744671796</v>
      </c>
      <c r="N634">
        <f t="shared" si="73"/>
        <v>2.9750506164000861E-2</v>
      </c>
      <c r="O634">
        <f t="shared" si="74"/>
        <v>1.0732689650011398</v>
      </c>
      <c r="P634">
        <f t="shared" si="75"/>
        <v>0.27157382545492886</v>
      </c>
      <c r="Q634">
        <f t="shared" si="76"/>
        <v>0.2653024407867986</v>
      </c>
      <c r="R634">
        <f t="shared" si="77"/>
        <v>1.4192347212913049E-2</v>
      </c>
      <c r="S634">
        <f t="shared" si="78"/>
        <v>6.386636119897527E-3</v>
      </c>
      <c r="T634">
        <f t="shared" si="79"/>
        <v>5.5899425260476025E-2</v>
      </c>
      <c r="U634">
        <v>10.12054794520548</v>
      </c>
      <c r="V634">
        <v>4.63</v>
      </c>
      <c r="W634" s="10" t="s">
        <v>327</v>
      </c>
    </row>
    <row r="635" spans="1:23">
      <c r="A635" t="s">
        <v>1212</v>
      </c>
      <c r="B635" t="s">
        <v>1211</v>
      </c>
      <c r="C635">
        <v>0.25</v>
      </c>
      <c r="D635">
        <v>0.03</v>
      </c>
      <c r="E635">
        <v>1.28</v>
      </c>
      <c r="F635">
        <v>0.1</v>
      </c>
      <c r="G635">
        <v>5040</v>
      </c>
      <c r="H635">
        <v>3414</v>
      </c>
      <c r="I635">
        <v>0.36</v>
      </c>
      <c r="J635">
        <v>0.16</v>
      </c>
      <c r="K635">
        <v>57</v>
      </c>
      <c r="L635">
        <v>11</v>
      </c>
      <c r="M635">
        <f t="shared" si="72"/>
        <v>6.2492577558535167</v>
      </c>
      <c r="N635">
        <f t="shared" si="73"/>
        <v>2.8267739441049251</v>
      </c>
      <c r="O635">
        <f t="shared" si="74"/>
        <v>5.2872268539020535</v>
      </c>
      <c r="P635">
        <f t="shared" si="75"/>
        <v>1.6323494118841793</v>
      </c>
      <c r="Q635">
        <f t="shared" si="76"/>
        <v>1.0203420244372383</v>
      </c>
      <c r="R635">
        <f t="shared" si="77"/>
        <v>0.34989001239057699</v>
      </c>
      <c r="S635">
        <f t="shared" si="78"/>
        <v>1.193822253916774</v>
      </c>
      <c r="T635">
        <f t="shared" si="79"/>
        <v>0.27537639864073199</v>
      </c>
      <c r="U635">
        <v>10.12054794520548</v>
      </c>
      <c r="V635">
        <v>4.63</v>
      </c>
      <c r="W635" s="10" t="s">
        <v>327</v>
      </c>
    </row>
    <row r="636" spans="1:23">
      <c r="A636" t="s">
        <v>1213</v>
      </c>
      <c r="B636" t="s">
        <v>1214</v>
      </c>
      <c r="C636">
        <v>0.3</v>
      </c>
      <c r="D636">
        <v>0.02</v>
      </c>
      <c r="E636">
        <v>1.25</v>
      </c>
      <c r="F636">
        <v>0.08</v>
      </c>
      <c r="G636">
        <v>418.20001000000002</v>
      </c>
      <c r="H636">
        <v>5.7</v>
      </c>
      <c r="I636">
        <v>0.1</v>
      </c>
      <c r="J636">
        <v>0.05</v>
      </c>
      <c r="K636">
        <v>58.2</v>
      </c>
      <c r="L636">
        <v>3.1</v>
      </c>
      <c r="M636">
        <f t="shared" si="72"/>
        <v>1.1794986657367992</v>
      </c>
      <c r="N636">
        <f t="shared" si="73"/>
        <v>2.7350046239294962E-2</v>
      </c>
      <c r="O636">
        <f t="shared" si="74"/>
        <v>2.471830914122203</v>
      </c>
      <c r="P636">
        <f t="shared" si="75"/>
        <v>0.16952708757175833</v>
      </c>
      <c r="Q636">
        <f t="shared" si="76"/>
        <v>0.13166109680032353</v>
      </c>
      <c r="R636">
        <f t="shared" si="77"/>
        <v>1.2483994515768704E-2</v>
      </c>
      <c r="S636">
        <f t="shared" si="78"/>
        <v>1.1230221483811507E-2</v>
      </c>
      <c r="T636">
        <f t="shared" si="79"/>
        <v>0.10546478566921398</v>
      </c>
      <c r="U636">
        <v>3.054794520547945</v>
      </c>
      <c r="V636">
        <v>5.48</v>
      </c>
      <c r="W636" s="10" t="s">
        <v>115</v>
      </c>
    </row>
    <row r="637" spans="1:23">
      <c r="A637" t="s">
        <v>1215</v>
      </c>
      <c r="B637" t="s">
        <v>1216</v>
      </c>
      <c r="C637">
        <v>0.41</v>
      </c>
      <c r="D637">
        <v>0.05</v>
      </c>
      <c r="E637">
        <v>1.17</v>
      </c>
      <c r="F637">
        <v>0.1</v>
      </c>
      <c r="G637">
        <v>3.9709699999999999</v>
      </c>
      <c r="H637">
        <v>2.3000000000000001E-4</v>
      </c>
      <c r="I637">
        <v>9.5000000000000001E-2</v>
      </c>
      <c r="J637">
        <v>7.4999999999999997E-2</v>
      </c>
      <c r="K637">
        <v>27.6</v>
      </c>
      <c r="L637">
        <v>1.7</v>
      </c>
      <c r="M637">
        <f t="shared" si="72"/>
        <v>5.1736587739046248E-2</v>
      </c>
      <c r="N637">
        <f t="shared" si="73"/>
        <v>1.4739782124627075E-3</v>
      </c>
      <c r="O637">
        <f t="shared" si="74"/>
        <v>0.23763297056174695</v>
      </c>
      <c r="P637">
        <f t="shared" si="75"/>
        <v>2.0012403638268107E-2</v>
      </c>
      <c r="Q637">
        <f t="shared" si="76"/>
        <v>1.4636813404165569E-2</v>
      </c>
      <c r="R637">
        <f t="shared" si="77"/>
        <v>1.7085546207043034E-3</v>
      </c>
      <c r="S637">
        <f t="shared" si="78"/>
        <v>4.5879288292450619E-6</v>
      </c>
      <c r="T637">
        <f t="shared" si="79"/>
        <v>1.3540340202948545E-2</v>
      </c>
      <c r="U637" s="2"/>
      <c r="V637">
        <v>6.9</v>
      </c>
      <c r="W637" s="10" t="s">
        <v>33</v>
      </c>
    </row>
    <row r="638" spans="1:23">
      <c r="A638" t="s">
        <v>1217</v>
      </c>
      <c r="B638" t="s">
        <v>1218</v>
      </c>
      <c r="C638">
        <v>-0.11</v>
      </c>
      <c r="D638">
        <v>0.1</v>
      </c>
      <c r="E638">
        <v>1.68</v>
      </c>
      <c r="F638">
        <v>0.24</v>
      </c>
      <c r="G638">
        <v>415.4</v>
      </c>
      <c r="H638">
        <v>0.2</v>
      </c>
      <c r="I638">
        <v>0.85599999999999998</v>
      </c>
      <c r="J638">
        <v>8.9999999999999993E-3</v>
      </c>
      <c r="K638" s="2"/>
      <c r="L638" s="2"/>
      <c r="M638">
        <f t="shared" si="72"/>
        <v>1.2958423794143403</v>
      </c>
      <c r="N638">
        <f t="shared" si="73"/>
        <v>6.1708181755903119E-2</v>
      </c>
      <c r="O638">
        <f t="shared" si="74"/>
        <v>0</v>
      </c>
      <c r="P638">
        <f t="shared" si="75"/>
        <v>0</v>
      </c>
      <c r="Q638">
        <f t="shared" si="76"/>
        <v>0</v>
      </c>
      <c r="R638">
        <f t="shared" si="77"/>
        <v>0</v>
      </c>
      <c r="S638">
        <f t="shared" si="78"/>
        <v>0</v>
      </c>
      <c r="T638">
        <f t="shared" si="79"/>
        <v>0</v>
      </c>
      <c r="U638" s="2"/>
      <c r="V638" s="2"/>
      <c r="W638" s="10" t="s">
        <v>1219</v>
      </c>
    </row>
    <row r="639" spans="1:23">
      <c r="A639" t="s">
        <v>1220</v>
      </c>
      <c r="B639" t="s">
        <v>1221</v>
      </c>
      <c r="C639">
        <v>-0.51</v>
      </c>
      <c r="D639">
        <v>0.1</v>
      </c>
      <c r="E639">
        <v>0.79</v>
      </c>
      <c r="F639">
        <v>0.08</v>
      </c>
      <c r="G639">
        <v>119.1135</v>
      </c>
      <c r="H639">
        <v>2.5999999999999999E-3</v>
      </c>
      <c r="I639">
        <v>0.69396999999999998</v>
      </c>
      <c r="J639">
        <v>3.6000000000000002E-4</v>
      </c>
      <c r="K639" s="2"/>
      <c r="L639" s="2"/>
      <c r="M639">
        <f t="shared" si="72"/>
        <v>0.43818191073293378</v>
      </c>
      <c r="N639">
        <f t="shared" si="73"/>
        <v>1.4790951947701079E-2</v>
      </c>
      <c r="O639">
        <f t="shared" si="74"/>
        <v>0</v>
      </c>
      <c r="P639">
        <f t="shared" si="75"/>
        <v>0</v>
      </c>
      <c r="Q639">
        <f t="shared" si="76"/>
        <v>0</v>
      </c>
      <c r="R639">
        <f t="shared" si="77"/>
        <v>0</v>
      </c>
      <c r="S639">
        <f t="shared" si="78"/>
        <v>0</v>
      </c>
      <c r="T639">
        <f t="shared" si="79"/>
        <v>0</v>
      </c>
      <c r="U639">
        <v>28.460273972602739</v>
      </c>
      <c r="V639">
        <v>5.0999999999999996</v>
      </c>
      <c r="W639" s="10" t="s">
        <v>129</v>
      </c>
    </row>
    <row r="640" spans="1:23">
      <c r="A640" t="s">
        <v>1222</v>
      </c>
      <c r="B640" t="s">
        <v>1223</v>
      </c>
      <c r="C640">
        <v>0.28000000000000003</v>
      </c>
      <c r="D640">
        <v>0.04</v>
      </c>
      <c r="E640">
        <v>0.97</v>
      </c>
      <c r="F640">
        <v>0.08</v>
      </c>
      <c r="G640">
        <v>5.7361000000000004</v>
      </c>
      <c r="H640">
        <v>1.5E-3</v>
      </c>
      <c r="I640">
        <v>0.09</v>
      </c>
      <c r="J640">
        <v>0.215</v>
      </c>
      <c r="K640">
        <v>5.96</v>
      </c>
      <c r="L640">
        <v>1.74</v>
      </c>
      <c r="M640">
        <f t="shared" si="72"/>
        <v>6.2106894088591581E-2</v>
      </c>
      <c r="N640">
        <f t="shared" si="73"/>
        <v>1.7074403531505014E-3</v>
      </c>
      <c r="O640">
        <f t="shared" si="74"/>
        <v>5.1216561912106967E-2</v>
      </c>
      <c r="P640">
        <f t="shared" si="75"/>
        <v>1.5248119917889326E-2</v>
      </c>
      <c r="Q640">
        <f t="shared" si="76"/>
        <v>1.4952486195816465E-2</v>
      </c>
      <c r="R640">
        <f t="shared" si="77"/>
        <v>9.9913345397647938E-4</v>
      </c>
      <c r="S640">
        <f t="shared" si="78"/>
        <v>4.4644062962733366E-6</v>
      </c>
      <c r="T640">
        <f t="shared" si="79"/>
        <v>2.8160308955110357E-3</v>
      </c>
      <c r="U640">
        <v>7.2219178082191782</v>
      </c>
      <c r="V640">
        <v>1.74</v>
      </c>
      <c r="W640" s="10" t="s">
        <v>115</v>
      </c>
    </row>
    <row r="641" spans="1:23">
      <c r="A641" t="s">
        <v>1224</v>
      </c>
      <c r="B641" t="s">
        <v>1225</v>
      </c>
      <c r="C641">
        <v>-0.22</v>
      </c>
      <c r="D641">
        <v>0.04</v>
      </c>
      <c r="E641">
        <v>0.77</v>
      </c>
      <c r="F641">
        <v>0.06</v>
      </c>
      <c r="G641">
        <v>5.3979200000000001</v>
      </c>
      <c r="H641">
        <v>2.5000000000000001E-4</v>
      </c>
      <c r="I641">
        <v>5.8000000000000003E-2</v>
      </c>
      <c r="J641">
        <v>4.8000000000000001E-2</v>
      </c>
      <c r="K641">
        <v>3.59</v>
      </c>
      <c r="L641">
        <v>0.19500000000000001</v>
      </c>
      <c r="M641">
        <f t="shared" si="72"/>
        <v>5.5222910805844211E-2</v>
      </c>
      <c r="N641">
        <f t="shared" si="73"/>
        <v>1.4343623330640212E-3</v>
      </c>
      <c r="O641">
        <f t="shared" si="74"/>
        <v>2.5980181918413579E-2</v>
      </c>
      <c r="P641">
        <f t="shared" si="75"/>
        <v>1.9540135950592767E-3</v>
      </c>
      <c r="Q641">
        <f t="shared" si="76"/>
        <v>1.4111797977968382E-3</v>
      </c>
      <c r="R641">
        <f t="shared" si="77"/>
        <v>7.2572961904710868E-5</v>
      </c>
      <c r="S641">
        <f t="shared" si="78"/>
        <v>4.0108322462500347E-7</v>
      </c>
      <c r="T641">
        <f t="shared" si="79"/>
        <v>1.3496198399175886E-3</v>
      </c>
      <c r="U641">
        <v>10.22191780821918</v>
      </c>
      <c r="V641">
        <v>2.78</v>
      </c>
      <c r="W641" s="10" t="s">
        <v>115</v>
      </c>
    </row>
    <row r="642" spans="1:23" s="8" customFormat="1">
      <c r="A642" t="s">
        <v>1226</v>
      </c>
      <c r="B642" t="s">
        <v>1225</v>
      </c>
      <c r="C642">
        <v>-0.22</v>
      </c>
      <c r="D642">
        <v>0.04</v>
      </c>
      <c r="E642">
        <v>0.77</v>
      </c>
      <c r="F642">
        <v>0.06</v>
      </c>
      <c r="G642">
        <v>15.298999999999999</v>
      </c>
      <c r="H642">
        <v>3.2499999999999999E-3</v>
      </c>
      <c r="I642">
        <v>9.8000000000000004E-2</v>
      </c>
      <c r="J642">
        <v>8.2500000000000004E-2</v>
      </c>
      <c r="K642">
        <v>2.31</v>
      </c>
      <c r="L642">
        <v>0.20499999999999999</v>
      </c>
      <c r="M642">
        <f t="shared" ref="M642:M705" si="80">(G642/365)^(2/3)*E642^(1/3)</f>
        <v>0.11059708874964276</v>
      </c>
      <c r="N642">
        <f t="shared" ref="N642:N705" si="81">SQRT((2/3*(G642/365)^(-1/3)*E642^(1/3)*(H642/365))^2+(1/3*(G642/365)^(2/3)*E642^(-2/3)*F642)^2)</f>
        <v>2.8726943559765406E-3</v>
      </c>
      <c r="O642">
        <f t="shared" ref="O642:O705" si="82">0.004919*K642*SQRT(1-I642^2)*G642^(1/3)*E642^(2/3)</f>
        <v>2.3583489913375812E-2</v>
      </c>
      <c r="P642">
        <f t="shared" ref="P642:P705" si="83">SQRT(Q642^2+R642^2+S642^2+T642^2)</f>
        <v>2.4327428127665688E-3</v>
      </c>
      <c r="Q642">
        <f t="shared" ref="Q642:Q705" si="84">0.004919*SQRT(1-I642^2)*G642^(1/3)*E642^(2/3)*L642</f>
        <v>2.0929071135246924E-3</v>
      </c>
      <c r="R642">
        <f t="shared" ref="R642:R705" si="85">0.004919*K642*I642/SQRT(1-I642^2)*G642^(1/3)*E642^(2/3)*J642</f>
        <v>1.9252149236229091E-4</v>
      </c>
      <c r="S642">
        <f t="shared" ref="S642:S705" si="86">0.004919*K642*SQRT(1-I642^2)*1/3*G642^(-2/3)*E642^(2/3)*H642</f>
        <v>1.6699640982737741E-6</v>
      </c>
      <c r="T642">
        <f t="shared" ref="T642:T705" si="87">0.004919*K642*SQRT(1-I642^2)*G642^(1/3)*2/3*E642^(-1/3)*F642</f>
        <v>1.2251163591364058E-3</v>
      </c>
      <c r="U642">
        <v>10.22191780821918</v>
      </c>
      <c r="V642">
        <v>2.41</v>
      </c>
      <c r="W642" s="10" t="s">
        <v>115</v>
      </c>
    </row>
    <row r="643" spans="1:23" s="8" customFormat="1">
      <c r="A643" t="s">
        <v>1227</v>
      </c>
      <c r="B643" t="s">
        <v>1225</v>
      </c>
      <c r="C643">
        <v>-0.22</v>
      </c>
      <c r="D643">
        <v>0.04</v>
      </c>
      <c r="E643">
        <v>0.77</v>
      </c>
      <c r="F643">
        <v>0.06</v>
      </c>
      <c r="G643">
        <v>24.451000000000001</v>
      </c>
      <c r="H643">
        <v>1.6E-2</v>
      </c>
      <c r="I643">
        <v>0.21</v>
      </c>
      <c r="J643">
        <v>0.125</v>
      </c>
      <c r="K643">
        <v>1.65</v>
      </c>
      <c r="L643">
        <v>0.21</v>
      </c>
      <c r="M643">
        <f t="shared" si="80"/>
        <v>0.15118176658968932</v>
      </c>
      <c r="N643">
        <f t="shared" si="81"/>
        <v>3.9273529459335375E-3</v>
      </c>
      <c r="O643">
        <f t="shared" si="82"/>
        <v>1.9349051902202995E-2</v>
      </c>
      <c r="P643">
        <f t="shared" si="83"/>
        <v>2.7123963792729544E-3</v>
      </c>
      <c r="Q643">
        <f t="shared" si="84"/>
        <v>2.4626066057349271E-3</v>
      </c>
      <c r="R643">
        <f t="shared" si="85"/>
        <v>5.3134492356190892E-4</v>
      </c>
      <c r="S643">
        <f t="shared" si="86"/>
        <v>4.22047946825962E-6</v>
      </c>
      <c r="T643">
        <f t="shared" si="87"/>
        <v>1.0051455533611944E-3</v>
      </c>
      <c r="U643">
        <v>10.22191780821918</v>
      </c>
      <c r="V643">
        <v>2.41</v>
      </c>
      <c r="W643" s="10" t="s">
        <v>115</v>
      </c>
    </row>
    <row r="644" spans="1:23">
      <c r="A644" t="s">
        <v>1228</v>
      </c>
      <c r="B644" t="s">
        <v>1229</v>
      </c>
      <c r="C644">
        <v>0.23</v>
      </c>
      <c r="D644">
        <v>0.02</v>
      </c>
      <c r="E644">
        <v>1.06</v>
      </c>
      <c r="F644">
        <v>7.0000000000000007E-2</v>
      </c>
      <c r="G644">
        <v>1966.1</v>
      </c>
      <c r="H644">
        <v>41</v>
      </c>
      <c r="I644">
        <v>0.59</v>
      </c>
      <c r="J644">
        <v>0.02</v>
      </c>
      <c r="K644">
        <v>26</v>
      </c>
      <c r="L644">
        <v>1</v>
      </c>
      <c r="M644">
        <f t="shared" si="80"/>
        <v>3.1331206157993123</v>
      </c>
      <c r="N644">
        <f t="shared" si="81"/>
        <v>8.1571194702917293E-2</v>
      </c>
      <c r="O644">
        <f t="shared" si="82"/>
        <v>1.3448683476127818</v>
      </c>
      <c r="P644">
        <f t="shared" si="83"/>
        <v>8.2831956332203985E-2</v>
      </c>
      <c r="Q644">
        <f t="shared" si="84"/>
        <v>5.1725705677414684E-2</v>
      </c>
      <c r="R644">
        <f t="shared" si="85"/>
        <v>2.4343375520525883E-2</v>
      </c>
      <c r="S644">
        <f t="shared" si="86"/>
        <v>9.3483889005517053E-3</v>
      </c>
      <c r="T644">
        <f t="shared" si="87"/>
        <v>5.9208040460940095E-2</v>
      </c>
      <c r="U644">
        <v>7.2904109589041104</v>
      </c>
      <c r="V644">
        <v>5.13</v>
      </c>
      <c r="W644" s="10" t="s">
        <v>712</v>
      </c>
    </row>
    <row r="645" spans="1:23">
      <c r="A645" t="s">
        <v>1230</v>
      </c>
      <c r="B645" t="s">
        <v>1231</v>
      </c>
      <c r="C645">
        <v>0.32</v>
      </c>
      <c r="D645">
        <v>0.09</v>
      </c>
      <c r="E645">
        <v>1</v>
      </c>
      <c r="F645">
        <v>0.09</v>
      </c>
      <c r="G645">
        <v>111.4367</v>
      </c>
      <c r="H645">
        <v>4.0000000000000002E-4</v>
      </c>
      <c r="I645">
        <v>0.93400000000000005</v>
      </c>
      <c r="J645">
        <v>3.0000000000000001E-3</v>
      </c>
      <c r="K645">
        <v>472</v>
      </c>
      <c r="L645">
        <v>5</v>
      </c>
      <c r="M645">
        <f t="shared" si="80"/>
        <v>0.45340912082705986</v>
      </c>
      <c r="N645">
        <f t="shared" si="81"/>
        <v>1.3602273668085091E-2</v>
      </c>
      <c r="O645">
        <f t="shared" si="82"/>
        <v>3.9917356381558422</v>
      </c>
      <c r="P645">
        <f t="shared" si="83"/>
        <v>0.2585120390131066</v>
      </c>
      <c r="Q645">
        <f t="shared" si="84"/>
        <v>4.2285335149955951E-2</v>
      </c>
      <c r="R645">
        <f t="shared" si="85"/>
        <v>8.7625295807971265E-2</v>
      </c>
      <c r="S645">
        <f t="shared" si="86"/>
        <v>4.7760873968879102E-6</v>
      </c>
      <c r="T645">
        <f t="shared" si="87"/>
        <v>0.23950413828935055</v>
      </c>
      <c r="U645">
        <v>7.9260273972602739</v>
      </c>
      <c r="V645">
        <v>5.4207400000000003</v>
      </c>
      <c r="W645" s="10" t="s">
        <v>33</v>
      </c>
    </row>
    <row r="646" spans="1:23">
      <c r="A646" t="s">
        <v>1232</v>
      </c>
      <c r="B646" t="s">
        <v>1233</v>
      </c>
      <c r="C646">
        <v>-0.01</v>
      </c>
      <c r="D646">
        <v>0.08</v>
      </c>
      <c r="E646">
        <v>0.97</v>
      </c>
      <c r="F646">
        <v>7.0000000000000007E-2</v>
      </c>
      <c r="G646">
        <v>1001.7</v>
      </c>
      <c r="H646">
        <v>7</v>
      </c>
      <c r="I646">
        <v>0.52600000000000002</v>
      </c>
      <c r="J646">
        <v>4.2000000000000003E-2</v>
      </c>
      <c r="K646">
        <v>168</v>
      </c>
      <c r="L646">
        <v>9</v>
      </c>
      <c r="M646">
        <f t="shared" si="80"/>
        <v>1.9403814656587102</v>
      </c>
      <c r="N646">
        <f t="shared" si="81"/>
        <v>4.7543152075381852E-2</v>
      </c>
      <c r="O646">
        <f t="shared" si="82"/>
        <v>6.8909577849189407</v>
      </c>
      <c r="P646">
        <f t="shared" si="83"/>
        <v>0.5392026575102119</v>
      </c>
      <c r="Q646">
        <f t="shared" si="84"/>
        <v>0.36915845276351461</v>
      </c>
      <c r="R646">
        <f t="shared" si="85"/>
        <v>0.21046590377815375</v>
      </c>
      <c r="S646">
        <f t="shared" si="86"/>
        <v>1.6051613754761104E-2</v>
      </c>
      <c r="T646">
        <f t="shared" si="87"/>
        <v>0.33152374222977721</v>
      </c>
      <c r="U646">
        <v>6.1013698630136988</v>
      </c>
      <c r="V646">
        <v>26</v>
      </c>
      <c r="W646" s="10" t="s">
        <v>306</v>
      </c>
    </row>
    <row r="647" spans="1:23">
      <c r="A647" t="s">
        <v>1234</v>
      </c>
      <c r="B647" t="s">
        <v>1235</v>
      </c>
      <c r="C647">
        <v>-0.21</v>
      </c>
      <c r="D647">
        <v>0.02</v>
      </c>
      <c r="E647">
        <v>2.11</v>
      </c>
      <c r="F647">
        <v>0.16</v>
      </c>
      <c r="G647">
        <v>184.02</v>
      </c>
      <c r="H647">
        <v>0.18</v>
      </c>
      <c r="I647">
        <v>0</v>
      </c>
      <c r="J647">
        <v>0</v>
      </c>
      <c r="K647">
        <v>58.58</v>
      </c>
      <c r="L647">
        <v>0.97</v>
      </c>
      <c r="M647">
        <f t="shared" si="80"/>
        <v>0.81247297923598283</v>
      </c>
      <c r="N647">
        <f t="shared" si="81"/>
        <v>2.0543274993074644E-2</v>
      </c>
      <c r="O647">
        <f t="shared" si="82"/>
        <v>2.6963080121131004</v>
      </c>
      <c r="P647">
        <f t="shared" si="83"/>
        <v>0.14343471526577403</v>
      </c>
      <c r="Q647">
        <f t="shared" si="84"/>
        <v>4.464695752389395E-2</v>
      </c>
      <c r="R647">
        <f t="shared" si="85"/>
        <v>0</v>
      </c>
      <c r="S647">
        <f t="shared" si="86"/>
        <v>8.7913531532869357E-4</v>
      </c>
      <c r="T647">
        <f t="shared" si="87"/>
        <v>0.13630625021740794</v>
      </c>
      <c r="U647">
        <v>4.0821917808219181</v>
      </c>
      <c r="V647">
        <v>24</v>
      </c>
      <c r="W647" s="10" t="s">
        <v>137</v>
      </c>
    </row>
    <row r="648" spans="1:23">
      <c r="A648" t="s">
        <v>1236</v>
      </c>
      <c r="B648" t="s">
        <v>1237</v>
      </c>
      <c r="C648">
        <v>-0.25</v>
      </c>
      <c r="D648">
        <v>0.13</v>
      </c>
      <c r="E648">
        <v>1.44</v>
      </c>
      <c r="F648">
        <v>0.19</v>
      </c>
      <c r="G648">
        <v>705</v>
      </c>
      <c r="H648">
        <v>34</v>
      </c>
      <c r="I648">
        <v>6.6000000000000003E-2</v>
      </c>
      <c r="J648">
        <v>0.16800000000000001</v>
      </c>
      <c r="K648">
        <v>28.7</v>
      </c>
      <c r="L648">
        <v>2.1</v>
      </c>
      <c r="M648">
        <f t="shared" si="80"/>
        <v>1.7513986033930402</v>
      </c>
      <c r="N648">
        <f t="shared" si="81"/>
        <v>9.5416299109611122E-2</v>
      </c>
      <c r="O648">
        <f t="shared" si="82"/>
        <v>1.5987557771099772</v>
      </c>
      <c r="P648">
        <f t="shared" si="83"/>
        <v>0.18557889346958972</v>
      </c>
      <c r="Q648">
        <f t="shared" si="84"/>
        <v>0.11698213003243739</v>
      </c>
      <c r="R648">
        <f t="shared" si="85"/>
        <v>1.7804560723105274E-2</v>
      </c>
      <c r="S648">
        <f t="shared" si="86"/>
        <v>2.5701038497276237E-2</v>
      </c>
      <c r="T648">
        <f t="shared" si="87"/>
        <v>0.14063129520874798</v>
      </c>
      <c r="U648">
        <v>2.8958904109589039</v>
      </c>
      <c r="V648">
        <v>7.7</v>
      </c>
      <c r="W648" s="10" t="s">
        <v>137</v>
      </c>
    </row>
    <row r="649" spans="1:23">
      <c r="A649" t="s">
        <v>1238</v>
      </c>
      <c r="B649" t="s">
        <v>1239</v>
      </c>
      <c r="C649">
        <v>0.26</v>
      </c>
      <c r="D649">
        <v>0.01</v>
      </c>
      <c r="E649">
        <v>1.1200000000000001</v>
      </c>
      <c r="F649">
        <v>0.08</v>
      </c>
      <c r="G649">
        <v>439.7</v>
      </c>
      <c r="H649">
        <v>0.48</v>
      </c>
      <c r="I649">
        <v>5.2999999999999999E-2</v>
      </c>
      <c r="J649">
        <v>6.3E-2</v>
      </c>
      <c r="K649">
        <v>39.31</v>
      </c>
      <c r="L649">
        <v>0.55000000000000004</v>
      </c>
      <c r="M649">
        <f t="shared" si="80"/>
        <v>1.1757502371043118</v>
      </c>
      <c r="N649">
        <f t="shared" si="81"/>
        <v>2.8007127610885928E-2</v>
      </c>
      <c r="O649">
        <f t="shared" si="82"/>
        <v>1.5835552184730055</v>
      </c>
      <c r="P649">
        <f t="shared" si="83"/>
        <v>7.8775717909927892E-2</v>
      </c>
      <c r="Q649">
        <f t="shared" si="84"/>
        <v>2.2156076574921215E-2</v>
      </c>
      <c r="R649">
        <f t="shared" si="85"/>
        <v>5.3023852747180484E-3</v>
      </c>
      <c r="S649">
        <f t="shared" si="86"/>
        <v>5.7623114613527681E-4</v>
      </c>
      <c r="T649">
        <f t="shared" si="87"/>
        <v>7.5407391355857403E-2</v>
      </c>
      <c r="U649">
        <v>10.12054794520548</v>
      </c>
      <c r="V649">
        <v>4.09</v>
      </c>
      <c r="W649" s="10" t="s">
        <v>292</v>
      </c>
    </row>
    <row r="650" spans="1:23">
      <c r="A650" t="s">
        <v>1240</v>
      </c>
      <c r="B650" t="s">
        <v>1239</v>
      </c>
      <c r="C650">
        <v>0.26</v>
      </c>
      <c r="D650">
        <v>0.01</v>
      </c>
      <c r="E650">
        <v>1.1200000000000001</v>
      </c>
      <c r="F650">
        <v>0.08</v>
      </c>
      <c r="G650">
        <v>220.08</v>
      </c>
      <c r="H650">
        <v>0.7</v>
      </c>
      <c r="I650">
        <v>0.41</v>
      </c>
      <c r="J650">
        <v>1.6E-2</v>
      </c>
      <c r="K650">
        <v>58.5</v>
      </c>
      <c r="L650">
        <v>2.2999999999999998</v>
      </c>
      <c r="M650">
        <f t="shared" si="80"/>
        <v>0.74119272764995092</v>
      </c>
      <c r="N650">
        <f t="shared" si="81"/>
        <v>1.7717292333678452E-2</v>
      </c>
      <c r="O650">
        <f t="shared" si="82"/>
        <v>1.7089936866797746</v>
      </c>
      <c r="P650">
        <f t="shared" si="83"/>
        <v>0.10640659872179224</v>
      </c>
      <c r="Q650">
        <f t="shared" si="84"/>
        <v>6.7191204775444116E-2</v>
      </c>
      <c r="R650">
        <f t="shared" si="85"/>
        <v>1.3476377671137539E-2</v>
      </c>
      <c r="S650">
        <f t="shared" si="86"/>
        <v>1.8119101851990825E-3</v>
      </c>
      <c r="T650">
        <f t="shared" si="87"/>
        <v>8.138065174665593E-2</v>
      </c>
      <c r="U650">
        <v>10.12054794520548</v>
      </c>
      <c r="V650">
        <v>4.09</v>
      </c>
      <c r="W650" s="10" t="s">
        <v>292</v>
      </c>
    </row>
    <row r="651" spans="1:23">
      <c r="A651" t="s">
        <v>1241</v>
      </c>
      <c r="B651" t="s">
        <v>1239</v>
      </c>
      <c r="C651">
        <v>0.26</v>
      </c>
      <c r="D651">
        <v>0.01</v>
      </c>
      <c r="E651">
        <v>1.1200000000000001</v>
      </c>
      <c r="F651">
        <v>0.08</v>
      </c>
      <c r="G651">
        <v>1078</v>
      </c>
      <c r="H651">
        <v>13</v>
      </c>
      <c r="I651">
        <v>0.20300000000000001</v>
      </c>
      <c r="J651">
        <v>0</v>
      </c>
      <c r="K651">
        <v>5.3</v>
      </c>
      <c r="L651">
        <v>0.56999999999999995</v>
      </c>
      <c r="M651">
        <f t="shared" si="80"/>
        <v>2.1377484743012829</v>
      </c>
      <c r="N651">
        <f t="shared" si="81"/>
        <v>5.3722102428576557E-2</v>
      </c>
      <c r="O651">
        <f t="shared" si="82"/>
        <v>0.28229267032803995</v>
      </c>
      <c r="P651">
        <f t="shared" si="83"/>
        <v>3.3222052966826704E-2</v>
      </c>
      <c r="Q651">
        <f t="shared" si="84"/>
        <v>3.0359777752260893E-2</v>
      </c>
      <c r="R651">
        <f t="shared" si="85"/>
        <v>0</v>
      </c>
      <c r="S651">
        <f t="shared" si="86"/>
        <v>1.1347571781894E-3</v>
      </c>
      <c r="T651">
        <f t="shared" si="87"/>
        <v>1.3442508110859045E-2</v>
      </c>
      <c r="U651" s="2"/>
      <c r="V651" s="2"/>
      <c r="W651" s="10" t="s">
        <v>292</v>
      </c>
    </row>
    <row r="652" spans="1:23">
      <c r="A652" t="s">
        <v>1242</v>
      </c>
      <c r="B652" t="s">
        <v>1243</v>
      </c>
      <c r="C652">
        <v>0.34</v>
      </c>
      <c r="D652">
        <v>0.03</v>
      </c>
      <c r="E652">
        <v>0.98</v>
      </c>
      <c r="F652">
        <v>7.0000000000000007E-2</v>
      </c>
      <c r="G652">
        <v>2.9856980000000002</v>
      </c>
      <c r="H652">
        <v>5.7000000000000003E-5</v>
      </c>
      <c r="I652">
        <v>1.2999999999999999E-2</v>
      </c>
      <c r="J652">
        <v>1.2999999999999999E-2</v>
      </c>
      <c r="K652">
        <v>56.2</v>
      </c>
      <c r="L652">
        <v>1.7</v>
      </c>
      <c r="M652">
        <f t="shared" si="80"/>
        <v>4.0325277721117658E-2</v>
      </c>
      <c r="N652">
        <f t="shared" si="81"/>
        <v>9.6012579720069526E-4</v>
      </c>
      <c r="O652">
        <f t="shared" si="82"/>
        <v>0.39271345396014162</v>
      </c>
      <c r="P652">
        <f t="shared" si="83"/>
        <v>2.2154785956899861E-2</v>
      </c>
      <c r="Q652">
        <f t="shared" si="84"/>
        <v>1.1879232593100367E-2</v>
      </c>
      <c r="R652">
        <f t="shared" si="85"/>
        <v>6.6379791904095707E-5</v>
      </c>
      <c r="S652">
        <f t="shared" si="86"/>
        <v>2.4990992475604337E-6</v>
      </c>
      <c r="T652">
        <f t="shared" si="87"/>
        <v>1.8700640664768651E-2</v>
      </c>
      <c r="U652">
        <v>3.9863013698630141</v>
      </c>
      <c r="V652">
        <v>9</v>
      </c>
      <c r="W652" s="10" t="s">
        <v>292</v>
      </c>
    </row>
    <row r="653" spans="1:23">
      <c r="A653" t="s">
        <v>1244</v>
      </c>
      <c r="B653" t="s">
        <v>1245</v>
      </c>
      <c r="C653">
        <v>0.04</v>
      </c>
      <c r="D653">
        <v>0.01</v>
      </c>
      <c r="E653">
        <v>1.1100000000000001</v>
      </c>
      <c r="F653">
        <v>0.08</v>
      </c>
      <c r="G653">
        <v>1313</v>
      </c>
      <c r="H653">
        <v>28</v>
      </c>
      <c r="I653">
        <v>0.15</v>
      </c>
      <c r="J653">
        <v>7.0000000000000007E-2</v>
      </c>
      <c r="K653">
        <v>11.8</v>
      </c>
      <c r="L653">
        <v>0.8</v>
      </c>
      <c r="M653">
        <f t="shared" si="80"/>
        <v>2.4308354842085129</v>
      </c>
      <c r="N653">
        <f t="shared" si="81"/>
        <v>6.7857821261457035E-2</v>
      </c>
      <c r="O653">
        <f t="shared" si="82"/>
        <v>0.67368070286342352</v>
      </c>
      <c r="P653">
        <f t="shared" si="83"/>
        <v>5.6648930753347142E-2</v>
      </c>
      <c r="Q653">
        <f t="shared" si="84"/>
        <v>4.5673267990740563E-2</v>
      </c>
      <c r="R653">
        <f t="shared" si="85"/>
        <v>7.236467907995852E-3</v>
      </c>
      <c r="S653">
        <f t="shared" si="86"/>
        <v>4.7887940289860062E-3</v>
      </c>
      <c r="T653">
        <f t="shared" si="87"/>
        <v>3.2369042780224552E-2</v>
      </c>
      <c r="U653">
        <v>6.0821917808219181</v>
      </c>
      <c r="V653">
        <v>2.4900000000000002</v>
      </c>
      <c r="W653" s="10" t="s">
        <v>109</v>
      </c>
    </row>
    <row r="654" spans="1:23">
      <c r="A654" t="s">
        <v>1246</v>
      </c>
      <c r="B654" t="s">
        <v>1247</v>
      </c>
      <c r="C654">
        <v>-0.09</v>
      </c>
      <c r="D654">
        <v>0.02</v>
      </c>
      <c r="E654">
        <v>0.82</v>
      </c>
      <c r="F654">
        <v>7.0000000000000007E-2</v>
      </c>
      <c r="G654">
        <v>788</v>
      </c>
      <c r="H654">
        <v>25</v>
      </c>
      <c r="I654">
        <v>0.41</v>
      </c>
      <c r="J654">
        <v>0.12</v>
      </c>
      <c r="K654" s="2"/>
      <c r="L654">
        <v>0.33</v>
      </c>
      <c r="M654">
        <f t="shared" si="80"/>
        <v>1.5634842817338599</v>
      </c>
      <c r="N654">
        <f t="shared" si="81"/>
        <v>5.543319729522353E-2</v>
      </c>
      <c r="O654">
        <f t="shared" si="82"/>
        <v>0</v>
      </c>
      <c r="P654">
        <f t="shared" si="83"/>
        <v>1.1980574165979198E-2</v>
      </c>
      <c r="Q654">
        <f t="shared" si="84"/>
        <v>1.1980574165979198E-2</v>
      </c>
      <c r="R654">
        <f t="shared" si="85"/>
        <v>0</v>
      </c>
      <c r="S654">
        <f t="shared" si="86"/>
        <v>0</v>
      </c>
      <c r="T654">
        <f t="shared" si="87"/>
        <v>0</v>
      </c>
      <c r="U654">
        <v>6.5</v>
      </c>
      <c r="V654">
        <v>1.1499999999999999</v>
      </c>
      <c r="W654" s="10" t="s">
        <v>100</v>
      </c>
    </row>
    <row r="655" spans="1:23">
      <c r="A655" t="s">
        <v>1248</v>
      </c>
      <c r="B655" t="s">
        <v>1247</v>
      </c>
      <c r="C655">
        <v>-0.09</v>
      </c>
      <c r="D655">
        <v>0.02</v>
      </c>
      <c r="E655">
        <v>0.82</v>
      </c>
      <c r="F655">
        <v>7.0000000000000007E-2</v>
      </c>
      <c r="G655">
        <v>3700</v>
      </c>
      <c r="H655">
        <v>840</v>
      </c>
      <c r="I655">
        <v>0</v>
      </c>
      <c r="J655">
        <v>0</v>
      </c>
      <c r="K655" s="2"/>
      <c r="L655">
        <v>0.08</v>
      </c>
      <c r="M655">
        <f t="shared" si="80"/>
        <v>4.3840670792768872</v>
      </c>
      <c r="N655">
        <f t="shared" si="81"/>
        <v>0.67515963564800674</v>
      </c>
      <c r="O655">
        <f t="shared" si="82"/>
        <v>0</v>
      </c>
      <c r="P655">
        <f t="shared" si="83"/>
        <v>5.3322432420572644E-3</v>
      </c>
      <c r="Q655">
        <f t="shared" si="84"/>
        <v>5.3322432420572644E-3</v>
      </c>
      <c r="R655">
        <f t="shared" si="85"/>
        <v>0</v>
      </c>
      <c r="S655">
        <f t="shared" si="86"/>
        <v>0</v>
      </c>
      <c r="T655">
        <f t="shared" si="87"/>
        <v>0</v>
      </c>
      <c r="U655" s="2"/>
      <c r="V655" s="2"/>
      <c r="W655" s="10" t="s">
        <v>100</v>
      </c>
    </row>
    <row r="656" spans="1:23">
      <c r="A656" t="s">
        <v>1249</v>
      </c>
      <c r="B656" t="s">
        <v>1250</v>
      </c>
      <c r="C656">
        <v>-0.26</v>
      </c>
      <c r="D656">
        <v>0.14000000000000001</v>
      </c>
      <c r="E656">
        <v>0.66</v>
      </c>
      <c r="F656">
        <v>0.05</v>
      </c>
      <c r="G656">
        <v>58.43</v>
      </c>
      <c r="H656">
        <v>0.13</v>
      </c>
      <c r="I656">
        <v>0.11</v>
      </c>
      <c r="J656">
        <v>0.1</v>
      </c>
      <c r="K656">
        <v>0.76900000000000002</v>
      </c>
      <c r="L656">
        <v>0.09</v>
      </c>
      <c r="M656">
        <f t="shared" si="80"/>
        <v>0.2566906165304883</v>
      </c>
      <c r="N656">
        <f t="shared" si="81"/>
        <v>6.4932583421787029E-3</v>
      </c>
      <c r="O656">
        <f t="shared" si="82"/>
        <v>1.1059468115170317E-2</v>
      </c>
      <c r="P656">
        <f t="shared" si="83"/>
        <v>1.4151154280447977E-3</v>
      </c>
      <c r="Q656">
        <f t="shared" si="84"/>
        <v>1.2943460732969161E-3</v>
      </c>
      <c r="R656">
        <f t="shared" si="85"/>
        <v>1.231441940144483E-4</v>
      </c>
      <c r="S656">
        <f t="shared" si="86"/>
        <v>8.2020129783338587E-6</v>
      </c>
      <c r="T656">
        <f t="shared" si="87"/>
        <v>5.5855899571567258E-4</v>
      </c>
      <c r="U656">
        <v>7.5205479452054798</v>
      </c>
      <c r="V656">
        <v>0.77</v>
      </c>
      <c r="W656" s="10" t="s">
        <v>100</v>
      </c>
    </row>
    <row r="657" spans="1:23">
      <c r="A657" t="s">
        <v>1251</v>
      </c>
      <c r="B657" t="s">
        <v>1252</v>
      </c>
      <c r="C657">
        <v>0.06</v>
      </c>
      <c r="D657">
        <v>7.0000000000000007E-2</v>
      </c>
      <c r="E657">
        <v>1.0900000000000001</v>
      </c>
      <c r="F657">
        <v>0.08</v>
      </c>
      <c r="G657">
        <v>227</v>
      </c>
      <c r="H657">
        <v>0.2</v>
      </c>
      <c r="I657">
        <v>0.29699999999999999</v>
      </c>
      <c r="J657">
        <v>2.5999999999999999E-2</v>
      </c>
      <c r="K657">
        <v>58.3</v>
      </c>
      <c r="L657">
        <v>1.8</v>
      </c>
      <c r="M657">
        <f t="shared" si="80"/>
        <v>0.74983232909370345</v>
      </c>
      <c r="N657">
        <f t="shared" si="81"/>
        <v>1.834980815301961E-2</v>
      </c>
      <c r="O657">
        <f t="shared" si="82"/>
        <v>1.769236860329755</v>
      </c>
      <c r="P657">
        <f t="shared" si="83"/>
        <v>0.10345385213837562</v>
      </c>
      <c r="Q657">
        <f t="shared" si="84"/>
        <v>5.4624808723731717E-2</v>
      </c>
      <c r="R657">
        <f t="shared" si="85"/>
        <v>1.4983748507570668E-2</v>
      </c>
      <c r="S657">
        <f t="shared" si="86"/>
        <v>5.1959966529508219E-4</v>
      </c>
      <c r="T657">
        <f t="shared" si="87"/>
        <v>8.6568164419804514E-2</v>
      </c>
      <c r="U657">
        <v>9.8876712328767127</v>
      </c>
      <c r="V657">
        <v>14.2</v>
      </c>
      <c r="W657" s="10" t="s">
        <v>33</v>
      </c>
    </row>
    <row r="658" spans="1:23">
      <c r="A658" t="s">
        <v>1253</v>
      </c>
      <c r="B658" t="s">
        <v>1254</v>
      </c>
      <c r="C658">
        <v>0.22</v>
      </c>
      <c r="D658">
        <v>0.02</v>
      </c>
      <c r="E658">
        <v>1.23</v>
      </c>
      <c r="F658">
        <v>0.08</v>
      </c>
      <c r="G658">
        <v>2.1375000000000002</v>
      </c>
      <c r="H658">
        <v>2.0000000000000001E-4</v>
      </c>
      <c r="I658">
        <v>8.0000000000000002E-3</v>
      </c>
      <c r="J658">
        <v>4.0000000000000001E-3</v>
      </c>
      <c r="K658">
        <v>207.7</v>
      </c>
      <c r="L658">
        <v>0.8</v>
      </c>
      <c r="M658">
        <f t="shared" si="80"/>
        <v>3.4810522587345072E-2</v>
      </c>
      <c r="N658">
        <f t="shared" si="81"/>
        <v>7.5470280047626448E-4</v>
      </c>
      <c r="O658">
        <f t="shared" si="82"/>
        <v>1.5107926731898136</v>
      </c>
      <c r="P658">
        <f t="shared" si="83"/>
        <v>6.5766609157089609E-2</v>
      </c>
      <c r="Q658">
        <f t="shared" si="84"/>
        <v>5.8191340325077084E-3</v>
      </c>
      <c r="R658">
        <f t="shared" si="85"/>
        <v>4.8348459843504019E-5</v>
      </c>
      <c r="S658">
        <f t="shared" si="86"/>
        <v>4.7120239319760254E-5</v>
      </c>
      <c r="T658">
        <f t="shared" si="87"/>
        <v>6.5508625395764269E-2</v>
      </c>
      <c r="U658">
        <v>0.23835616438356161</v>
      </c>
      <c r="V658">
        <v>3.2</v>
      </c>
      <c r="W658" s="10" t="s">
        <v>115</v>
      </c>
    </row>
    <row r="659" spans="1:23">
      <c r="A659" t="s">
        <v>1255</v>
      </c>
      <c r="B659" t="s">
        <v>1256</v>
      </c>
      <c r="C659">
        <v>0.02</v>
      </c>
      <c r="D659">
        <v>0.02</v>
      </c>
      <c r="E659">
        <v>1</v>
      </c>
      <c r="F659">
        <v>7.0000000000000007E-2</v>
      </c>
      <c r="G659">
        <v>1534</v>
      </c>
      <c r="H659">
        <v>280</v>
      </c>
      <c r="I659">
        <v>0.73</v>
      </c>
      <c r="J659">
        <v>0.21</v>
      </c>
      <c r="K659">
        <v>37</v>
      </c>
      <c r="L659">
        <v>15</v>
      </c>
      <c r="M659">
        <f t="shared" si="80"/>
        <v>2.6042839240861317</v>
      </c>
      <c r="N659">
        <f t="shared" si="81"/>
        <v>0.32267888526831179</v>
      </c>
      <c r="O659">
        <f t="shared" si="82"/>
        <v>1.4345816348519889</v>
      </c>
      <c r="P659">
        <f t="shared" si="83"/>
        <v>0.75631890067593666</v>
      </c>
      <c r="Q659">
        <f t="shared" si="84"/>
        <v>0.58158714926431987</v>
      </c>
      <c r="R659">
        <f t="shared" si="85"/>
        <v>0.47082287437981124</v>
      </c>
      <c r="S659">
        <f t="shared" si="86"/>
        <v>8.7284410638539145E-2</v>
      </c>
      <c r="T659">
        <f t="shared" si="87"/>
        <v>6.6947142959759481E-2</v>
      </c>
      <c r="U659">
        <f>4700/365</f>
        <v>12.876712328767123</v>
      </c>
      <c r="V659">
        <v>6.27</v>
      </c>
      <c r="W659" s="10" t="s">
        <v>115</v>
      </c>
    </row>
    <row r="660" spans="1:23">
      <c r="A660" t="s">
        <v>1257</v>
      </c>
      <c r="B660" t="s">
        <v>1258</v>
      </c>
      <c r="C660">
        <v>0.37</v>
      </c>
      <c r="D660">
        <v>0.06</v>
      </c>
      <c r="E660">
        <v>1.42</v>
      </c>
      <c r="F660">
        <v>0.11</v>
      </c>
      <c r="G660">
        <v>1475</v>
      </c>
      <c r="H660">
        <v>55</v>
      </c>
      <c r="I660">
        <v>0.7</v>
      </c>
      <c r="J660">
        <v>0.2</v>
      </c>
      <c r="K660">
        <v>132</v>
      </c>
      <c r="L660">
        <v>17</v>
      </c>
      <c r="M660">
        <f t="shared" si="80"/>
        <v>2.8516456081061174</v>
      </c>
      <c r="N660">
        <f t="shared" si="81"/>
        <v>0.10221121474728627</v>
      </c>
      <c r="O660">
        <f t="shared" si="82"/>
        <v>6.6684578665850829</v>
      </c>
      <c r="P660">
        <f t="shared" si="83"/>
        <v>2.052796335447979</v>
      </c>
      <c r="Q660">
        <f t="shared" si="84"/>
        <v>0.8588165434238364</v>
      </c>
      <c r="R660">
        <f t="shared" si="85"/>
        <v>1.8305570614155131</v>
      </c>
      <c r="S660">
        <f t="shared" si="86"/>
        <v>8.2884787042300526E-2</v>
      </c>
      <c r="T660">
        <f t="shared" si="87"/>
        <v>0.34438045320392446</v>
      </c>
      <c r="U660">
        <v>8.087671232876712</v>
      </c>
      <c r="V660">
        <v>26.2</v>
      </c>
      <c r="W660" s="10" t="s">
        <v>115</v>
      </c>
    </row>
    <row r="661" spans="1:23">
      <c r="A661" t="s">
        <v>1259</v>
      </c>
      <c r="B661" t="s">
        <v>1260</v>
      </c>
      <c r="C661">
        <v>0.14000000000000001</v>
      </c>
      <c r="D661">
        <v>0.05</v>
      </c>
      <c r="E661">
        <v>1.35</v>
      </c>
      <c r="F661">
        <v>0.1</v>
      </c>
      <c r="G661">
        <v>1634</v>
      </c>
      <c r="H661">
        <v>17</v>
      </c>
      <c r="I661">
        <v>0.72299999999999998</v>
      </c>
      <c r="J661">
        <v>1.6E-2</v>
      </c>
      <c r="K661" s="2"/>
      <c r="L661" s="2"/>
      <c r="M661">
        <f t="shared" si="80"/>
        <v>3.0020462676723101</v>
      </c>
      <c r="N661">
        <f t="shared" si="81"/>
        <v>7.6993590561666769E-2</v>
      </c>
      <c r="O661">
        <f t="shared" si="82"/>
        <v>0</v>
      </c>
      <c r="P661">
        <f t="shared" si="83"/>
        <v>0</v>
      </c>
      <c r="Q661">
        <f t="shared" si="84"/>
        <v>0</v>
      </c>
      <c r="R661">
        <f t="shared" si="85"/>
        <v>0</v>
      </c>
      <c r="S661">
        <f t="shared" si="86"/>
        <v>0</v>
      </c>
      <c r="T661">
        <f t="shared" si="87"/>
        <v>0</v>
      </c>
      <c r="U661" s="2"/>
      <c r="V661" s="2"/>
      <c r="W661" s="10" t="s">
        <v>46</v>
      </c>
    </row>
    <row r="662" spans="1:23">
      <c r="A662" t="s">
        <v>1261</v>
      </c>
      <c r="B662" t="s">
        <v>1261</v>
      </c>
      <c r="C662">
        <v>0.04</v>
      </c>
      <c r="D662">
        <v>0.1</v>
      </c>
      <c r="E662">
        <v>2.2400000000000002</v>
      </c>
      <c r="F662">
        <v>0.33</v>
      </c>
      <c r="G662">
        <v>1270</v>
      </c>
      <c r="H662">
        <v>57</v>
      </c>
      <c r="I662">
        <v>0.17</v>
      </c>
      <c r="J662">
        <v>0.16</v>
      </c>
      <c r="K662" s="2"/>
      <c r="L662" s="2"/>
      <c r="M662">
        <f t="shared" si="80"/>
        <v>3.004391863212605</v>
      </c>
      <c r="N662">
        <f t="shared" si="81"/>
        <v>0.17276672456421116</v>
      </c>
      <c r="O662">
        <f t="shared" si="82"/>
        <v>0</v>
      </c>
      <c r="P662">
        <f t="shared" si="83"/>
        <v>0</v>
      </c>
      <c r="Q662">
        <f t="shared" si="84"/>
        <v>0</v>
      </c>
      <c r="R662">
        <f t="shared" si="85"/>
        <v>0</v>
      </c>
      <c r="S662">
        <f t="shared" si="86"/>
        <v>0</v>
      </c>
      <c r="T662">
        <f t="shared" si="87"/>
        <v>0</v>
      </c>
      <c r="U662" s="2"/>
      <c r="V662" s="2"/>
      <c r="W662" s="10" t="s">
        <v>902</v>
      </c>
    </row>
    <row r="663" spans="1:23">
      <c r="A663" t="s">
        <v>1262</v>
      </c>
      <c r="B663" t="s">
        <v>1261</v>
      </c>
      <c r="C663">
        <v>0.04</v>
      </c>
      <c r="D663">
        <v>0.1</v>
      </c>
      <c r="E663">
        <v>2.23</v>
      </c>
      <c r="F663">
        <v>0.33</v>
      </c>
      <c r="G663">
        <v>1270</v>
      </c>
      <c r="H663">
        <v>57</v>
      </c>
      <c r="I663">
        <v>0.17</v>
      </c>
      <c r="J663">
        <v>0.16</v>
      </c>
      <c r="K663" s="2"/>
      <c r="L663" s="2"/>
      <c r="M663">
        <f t="shared" si="80"/>
        <v>2.9999143724300259</v>
      </c>
      <c r="N663">
        <f t="shared" si="81"/>
        <v>0.17307373281802027</v>
      </c>
      <c r="O663">
        <f t="shared" si="82"/>
        <v>0</v>
      </c>
      <c r="P663">
        <f t="shared" si="83"/>
        <v>0</v>
      </c>
      <c r="Q663">
        <f t="shared" si="84"/>
        <v>0</v>
      </c>
      <c r="R663">
        <f t="shared" si="85"/>
        <v>0</v>
      </c>
      <c r="S663">
        <f t="shared" si="86"/>
        <v>0</v>
      </c>
      <c r="T663">
        <f t="shared" si="87"/>
        <v>0</v>
      </c>
      <c r="U663" s="2"/>
      <c r="V663" s="2"/>
      <c r="W663" s="10" t="s">
        <v>902</v>
      </c>
    </row>
    <row r="664" spans="1:23">
      <c r="A664" t="s">
        <v>1263</v>
      </c>
      <c r="B664" t="s">
        <v>1264</v>
      </c>
      <c r="C664">
        <v>-0.17</v>
      </c>
      <c r="D664">
        <v>0.08</v>
      </c>
      <c r="E664">
        <v>1.06</v>
      </c>
      <c r="F664">
        <v>0.11</v>
      </c>
      <c r="G664">
        <v>13.481</v>
      </c>
      <c r="H664">
        <v>1E-3</v>
      </c>
      <c r="I664">
        <v>0.05</v>
      </c>
      <c r="J664">
        <v>0.02</v>
      </c>
      <c r="K664">
        <v>1.8</v>
      </c>
      <c r="L664" s="2"/>
      <c r="M664">
        <f t="shared" si="80"/>
        <v>0.11308060357919382</v>
      </c>
      <c r="N664">
        <f t="shared" si="81"/>
        <v>3.9115972028590691E-3</v>
      </c>
      <c r="O664">
        <f t="shared" si="82"/>
        <v>2.1880154933662348E-2</v>
      </c>
      <c r="P664">
        <f t="shared" si="83"/>
        <v>1.513880426324175E-3</v>
      </c>
      <c r="Q664">
        <f t="shared" si="84"/>
        <v>0</v>
      </c>
      <c r="R664">
        <f t="shared" si="85"/>
        <v>2.1934992414699102E-5</v>
      </c>
      <c r="S664">
        <f t="shared" si="86"/>
        <v>5.4101216362936354E-7</v>
      </c>
      <c r="T664">
        <f t="shared" si="87"/>
        <v>1.5137214105049421E-3</v>
      </c>
      <c r="U664" s="2"/>
      <c r="V664" s="2"/>
      <c r="W664" s="10" t="s">
        <v>1265</v>
      </c>
    </row>
    <row r="665" spans="1:23">
      <c r="A665" t="s">
        <v>1266</v>
      </c>
      <c r="B665" t="s">
        <v>1264</v>
      </c>
      <c r="C665">
        <v>-0.17</v>
      </c>
      <c r="D665">
        <v>0.08</v>
      </c>
      <c r="E665">
        <v>1.06</v>
      </c>
      <c r="F665">
        <v>0.11</v>
      </c>
      <c r="G665">
        <v>674</v>
      </c>
      <c r="H665">
        <v>4</v>
      </c>
      <c r="I665">
        <v>0.5</v>
      </c>
      <c r="J665">
        <v>0.02</v>
      </c>
      <c r="K665">
        <v>1.8</v>
      </c>
      <c r="L665" s="2"/>
      <c r="M665">
        <f t="shared" si="80"/>
        <v>1.5346640148718866</v>
      </c>
      <c r="N665">
        <f t="shared" si="81"/>
        <v>5.3431978358383106E-2</v>
      </c>
      <c r="O665">
        <f t="shared" si="82"/>
        <v>6.9893561083167965E-2</v>
      </c>
      <c r="P665">
        <f t="shared" si="83"/>
        <v>4.9263281929466541E-3</v>
      </c>
      <c r="Q665">
        <f t="shared" si="84"/>
        <v>0</v>
      </c>
      <c r="R665">
        <f t="shared" si="85"/>
        <v>9.3191414777557286E-4</v>
      </c>
      <c r="S665">
        <f t="shared" si="86"/>
        <v>1.3826619403198412E-4</v>
      </c>
      <c r="T665">
        <f t="shared" si="87"/>
        <v>4.8354035969487268E-3</v>
      </c>
      <c r="U665" s="2"/>
      <c r="V665" s="2"/>
      <c r="W665" s="10" t="s">
        <v>1265</v>
      </c>
    </row>
    <row r="666" spans="1:23">
      <c r="A666" t="s">
        <v>1267</v>
      </c>
      <c r="B666" t="s">
        <v>1264</v>
      </c>
      <c r="C666">
        <v>-0.17</v>
      </c>
      <c r="D666">
        <v>0.08</v>
      </c>
      <c r="E666">
        <v>1.1299999999999999</v>
      </c>
      <c r="F666">
        <v>0.09</v>
      </c>
      <c r="G666">
        <v>13.481</v>
      </c>
      <c r="H666">
        <v>1E-3</v>
      </c>
      <c r="I666">
        <v>0.05</v>
      </c>
      <c r="J666">
        <v>0.02</v>
      </c>
      <c r="K666">
        <v>956</v>
      </c>
      <c r="L666" s="2"/>
      <c r="M666">
        <f t="shared" si="80"/>
        <v>0.11551693146335619</v>
      </c>
      <c r="N666">
        <f t="shared" si="81"/>
        <v>3.0668265097102839E-3</v>
      </c>
      <c r="O666">
        <f t="shared" si="82"/>
        <v>12.12692892569522</v>
      </c>
      <c r="P666">
        <f t="shared" si="83"/>
        <v>0.6440225585182241</v>
      </c>
      <c r="Q666">
        <f t="shared" si="84"/>
        <v>0</v>
      </c>
      <c r="R666">
        <f t="shared" si="85"/>
        <v>1.2157322231273405E-2</v>
      </c>
      <c r="S666">
        <f t="shared" si="86"/>
        <v>2.9985235827449056E-4</v>
      </c>
      <c r="T666">
        <f t="shared" si="87"/>
        <v>0.64390773056788786</v>
      </c>
      <c r="U666" s="2"/>
      <c r="V666" s="2"/>
      <c r="W666" s="10" t="s">
        <v>1265</v>
      </c>
    </row>
    <row r="667" spans="1:23">
      <c r="A667" t="s">
        <v>1268</v>
      </c>
      <c r="B667" t="s">
        <v>1264</v>
      </c>
      <c r="C667">
        <v>-0.17</v>
      </c>
      <c r="D667">
        <v>0.08</v>
      </c>
      <c r="E667">
        <v>1.1299999999999999</v>
      </c>
      <c r="F667">
        <v>0.09</v>
      </c>
      <c r="G667">
        <v>674</v>
      </c>
      <c r="H667">
        <v>4</v>
      </c>
      <c r="I667">
        <v>0.5</v>
      </c>
      <c r="J667">
        <v>0.02</v>
      </c>
      <c r="K667">
        <v>1370</v>
      </c>
      <c r="L667" s="2"/>
      <c r="M667">
        <f t="shared" si="80"/>
        <v>1.5677284363014596</v>
      </c>
      <c r="N667">
        <f t="shared" si="81"/>
        <v>4.2080755695974914E-2</v>
      </c>
      <c r="O667">
        <f t="shared" si="82"/>
        <v>55.513713864180922</v>
      </c>
      <c r="P667">
        <f t="shared" si="83"/>
        <v>3.0411278230000227</v>
      </c>
      <c r="Q667">
        <f t="shared" si="84"/>
        <v>0</v>
      </c>
      <c r="R667">
        <f t="shared" si="85"/>
        <v>0.74018285152241226</v>
      </c>
      <c r="S667">
        <f t="shared" si="86"/>
        <v>0.10981941417246473</v>
      </c>
      <c r="T667">
        <f t="shared" si="87"/>
        <v>2.9476308246467746</v>
      </c>
      <c r="U667" s="2"/>
      <c r="V667" s="2"/>
      <c r="W667" s="10" t="s">
        <v>1265</v>
      </c>
    </row>
    <row r="668" spans="1:23">
      <c r="A668" t="s">
        <v>1269</v>
      </c>
      <c r="B668" t="s">
        <v>1270</v>
      </c>
      <c r="C668">
        <v>0.02</v>
      </c>
      <c r="D668">
        <v>0.03</v>
      </c>
      <c r="E668">
        <v>0.85</v>
      </c>
      <c r="F668">
        <v>0.08</v>
      </c>
      <c r="G668">
        <v>2754</v>
      </c>
      <c r="H668">
        <v>87</v>
      </c>
      <c r="I668">
        <v>0.53</v>
      </c>
      <c r="J668">
        <v>0.12</v>
      </c>
      <c r="K668">
        <v>34.700000000000003</v>
      </c>
      <c r="L668">
        <v>4.5</v>
      </c>
      <c r="M668">
        <f t="shared" si="80"/>
        <v>3.6440726180170406</v>
      </c>
      <c r="N668">
        <f t="shared" si="81"/>
        <v>0.13769445826236662</v>
      </c>
      <c r="O668">
        <f t="shared" si="82"/>
        <v>1.8205454999816773</v>
      </c>
      <c r="P668">
        <f t="shared" si="83"/>
        <v>0.3083545802493094</v>
      </c>
      <c r="Q668">
        <f t="shared" si="84"/>
        <v>0.23609379682759501</v>
      </c>
      <c r="R668">
        <f t="shared" si="85"/>
        <v>0.16101612265169613</v>
      </c>
      <c r="S668">
        <f t="shared" si="86"/>
        <v>1.9170595315711223E-2</v>
      </c>
      <c r="T668">
        <f t="shared" si="87"/>
        <v>0.11423030588120328</v>
      </c>
      <c r="U668">
        <v>10.49</v>
      </c>
      <c r="V668">
        <v>9.1999999999999993</v>
      </c>
      <c r="W668" s="10" t="s">
        <v>137</v>
      </c>
    </row>
    <row r="669" spans="1:23">
      <c r="A669" t="s">
        <v>1271</v>
      </c>
      <c r="B669" t="s">
        <v>1272</v>
      </c>
      <c r="C669">
        <v>0.33</v>
      </c>
      <c r="D669">
        <v>0.05</v>
      </c>
      <c r="E669">
        <v>1.18</v>
      </c>
      <c r="F669">
        <v>0.06</v>
      </c>
      <c r="G669">
        <v>3.41587</v>
      </c>
      <c r="H669">
        <v>5.9000000000000003E-4</v>
      </c>
      <c r="I669">
        <v>0.13300000000000001</v>
      </c>
      <c r="J669">
        <v>7.1999999999999995E-2</v>
      </c>
      <c r="K669">
        <v>36.1</v>
      </c>
      <c r="L669">
        <v>3</v>
      </c>
      <c r="M669">
        <f t="shared" si="80"/>
        <v>4.6928101201058718E-2</v>
      </c>
      <c r="N669">
        <f t="shared" si="81"/>
        <v>7.9540990139075215E-4</v>
      </c>
      <c r="O669">
        <f t="shared" si="82"/>
        <v>0.29598087134199846</v>
      </c>
      <c r="P669">
        <f t="shared" si="83"/>
        <v>2.6720622672768195E-2</v>
      </c>
      <c r="Q669">
        <f t="shared" si="84"/>
        <v>2.4596748310969405E-2</v>
      </c>
      <c r="R669">
        <f t="shared" si="85"/>
        <v>2.8853518121765686E-3</v>
      </c>
      <c r="S669">
        <f t="shared" si="86"/>
        <v>1.7040921160327056E-5</v>
      </c>
      <c r="T669">
        <f t="shared" si="87"/>
        <v>1.0033249875999949E-2</v>
      </c>
      <c r="U669" s="2"/>
      <c r="V669">
        <v>6.2</v>
      </c>
      <c r="W669" s="10" t="s">
        <v>66</v>
      </c>
    </row>
    <row r="670" spans="1:23">
      <c r="A670" t="s">
        <v>1273</v>
      </c>
      <c r="B670" t="s">
        <v>1274</v>
      </c>
      <c r="C670">
        <v>-0.13</v>
      </c>
      <c r="D670">
        <v>0.04</v>
      </c>
      <c r="E670">
        <v>0.97</v>
      </c>
      <c r="F670">
        <v>7.0000000000000007E-2</v>
      </c>
      <c r="G670">
        <v>2166</v>
      </c>
      <c r="H670">
        <v>38</v>
      </c>
      <c r="I670">
        <v>0.2</v>
      </c>
      <c r="J670">
        <v>0.05</v>
      </c>
      <c r="K670">
        <v>28.9</v>
      </c>
      <c r="L670">
        <v>2.2000000000000002</v>
      </c>
      <c r="M670">
        <f t="shared" si="80"/>
        <v>3.2446483584083921</v>
      </c>
      <c r="N670">
        <f t="shared" si="81"/>
        <v>8.6786697139808702E-2</v>
      </c>
      <c r="O670">
        <f t="shared" si="82"/>
        <v>1.7659466888638995</v>
      </c>
      <c r="P670">
        <f t="shared" si="83"/>
        <v>0.16042169272397089</v>
      </c>
      <c r="Q670">
        <f t="shared" si="84"/>
        <v>0.13443192787199237</v>
      </c>
      <c r="R670">
        <f t="shared" si="85"/>
        <v>1.8395278008998952E-2</v>
      </c>
      <c r="S670">
        <f t="shared" si="86"/>
        <v>1.0327173619087131E-2</v>
      </c>
      <c r="T670">
        <f t="shared" si="87"/>
        <v>8.4959634515788987E-2</v>
      </c>
      <c r="U670">
        <v>11.052054794520551</v>
      </c>
      <c r="V670">
        <v>9.1</v>
      </c>
      <c r="W670" s="10" t="s">
        <v>306</v>
      </c>
    </row>
    <row r="671" spans="1:23">
      <c r="A671" t="s">
        <v>1275</v>
      </c>
      <c r="B671" t="s">
        <v>1276</v>
      </c>
      <c r="C671" s="2"/>
      <c r="D671" s="2"/>
      <c r="E671" s="2"/>
      <c r="F671" s="2"/>
      <c r="G671">
        <v>298.5</v>
      </c>
      <c r="H671">
        <v>0.1</v>
      </c>
      <c r="I671">
        <v>0.9</v>
      </c>
      <c r="J671">
        <v>3.6999999999999998E-2</v>
      </c>
      <c r="K671" s="2"/>
      <c r="L671" s="2"/>
      <c r="M671">
        <f t="shared" si="80"/>
        <v>0</v>
      </c>
      <c r="N671" t="e">
        <f t="shared" si="81"/>
        <v>#DIV/0!</v>
      </c>
      <c r="O671">
        <f t="shared" si="82"/>
        <v>0</v>
      </c>
      <c r="P671" t="e">
        <f t="shared" si="83"/>
        <v>#DIV/0!</v>
      </c>
      <c r="Q671">
        <f t="shared" si="84"/>
        <v>0</v>
      </c>
      <c r="R671">
        <f t="shared" si="85"/>
        <v>0</v>
      </c>
      <c r="S671">
        <f t="shared" si="86"/>
        <v>0</v>
      </c>
      <c r="T671" t="e">
        <f t="shared" si="87"/>
        <v>#DIV/0!</v>
      </c>
      <c r="U671">
        <v>9</v>
      </c>
      <c r="V671">
        <v>11.63</v>
      </c>
      <c r="W671" s="5"/>
    </row>
    <row r="672" spans="1:23">
      <c r="A672" t="s">
        <v>1277</v>
      </c>
      <c r="B672" t="s">
        <v>1278</v>
      </c>
      <c r="C672">
        <v>0.22</v>
      </c>
      <c r="D672">
        <v>0.05</v>
      </c>
      <c r="E672">
        <v>1.48</v>
      </c>
      <c r="F672">
        <v>0.02</v>
      </c>
      <c r="G672">
        <v>256.77999999999997</v>
      </c>
      <c r="H672">
        <v>0.05</v>
      </c>
      <c r="I672">
        <v>0.67300000000000004</v>
      </c>
      <c r="J672">
        <v>7.0000000000000001E-3</v>
      </c>
      <c r="K672" s="2"/>
      <c r="L672">
        <v>4</v>
      </c>
      <c r="M672">
        <f t="shared" si="80"/>
        <v>0.90143162801082133</v>
      </c>
      <c r="N672">
        <f t="shared" si="81"/>
        <v>4.0621886082271809E-3</v>
      </c>
      <c r="O672">
        <f t="shared" si="82"/>
        <v>0</v>
      </c>
      <c r="P672">
        <f t="shared" si="83"/>
        <v>0.12013056946536622</v>
      </c>
      <c r="Q672">
        <f t="shared" si="84"/>
        <v>0.12013056946536622</v>
      </c>
      <c r="R672">
        <f t="shared" si="85"/>
        <v>0</v>
      </c>
      <c r="S672">
        <f t="shared" si="86"/>
        <v>0</v>
      </c>
      <c r="T672">
        <f t="shared" si="87"/>
        <v>0</v>
      </c>
      <c r="U672">
        <v>8.0630136986301366</v>
      </c>
      <c r="V672">
        <v>15.2</v>
      </c>
      <c r="W672" s="10" t="s">
        <v>33</v>
      </c>
    </row>
    <row r="673" spans="1:23">
      <c r="A673" t="s">
        <v>1279</v>
      </c>
      <c r="B673" t="s">
        <v>1278</v>
      </c>
      <c r="C673">
        <v>0.22</v>
      </c>
      <c r="D673">
        <v>0.05</v>
      </c>
      <c r="E673">
        <v>1.48</v>
      </c>
      <c r="F673">
        <v>0.02</v>
      </c>
      <c r="G673">
        <v>85.2</v>
      </c>
      <c r="H673">
        <v>0.1</v>
      </c>
      <c r="I673">
        <v>0</v>
      </c>
      <c r="J673">
        <v>0</v>
      </c>
      <c r="K673" s="2"/>
      <c r="L673">
        <v>0.08</v>
      </c>
      <c r="M673">
        <f t="shared" si="80"/>
        <v>0.43203446352599489</v>
      </c>
      <c r="N673">
        <f t="shared" si="81"/>
        <v>1.9752445684218189E-3</v>
      </c>
      <c r="O673">
        <f t="shared" si="82"/>
        <v>0</v>
      </c>
      <c r="P673">
        <f t="shared" si="83"/>
        <v>2.2488189110419889E-3</v>
      </c>
      <c r="Q673">
        <f t="shared" si="84"/>
        <v>2.2488189110419889E-3</v>
      </c>
      <c r="R673">
        <f t="shared" si="85"/>
        <v>0</v>
      </c>
      <c r="S673">
        <f t="shared" si="86"/>
        <v>0</v>
      </c>
      <c r="T673">
        <f t="shared" si="87"/>
        <v>0</v>
      </c>
      <c r="U673" s="2"/>
      <c r="V673" s="2"/>
      <c r="W673" s="10" t="s">
        <v>33</v>
      </c>
    </row>
    <row r="674" spans="1:23">
      <c r="A674" t="s">
        <v>1280</v>
      </c>
      <c r="B674" t="s">
        <v>1281</v>
      </c>
      <c r="C674">
        <v>-0.24</v>
      </c>
      <c r="D674">
        <v>0.01</v>
      </c>
      <c r="E674">
        <v>0.86</v>
      </c>
      <c r="F674">
        <v>0.06</v>
      </c>
      <c r="G674">
        <v>49.77</v>
      </c>
      <c r="H674">
        <v>7.0000000000000007E-2</v>
      </c>
      <c r="I674">
        <v>0.31</v>
      </c>
      <c r="J674">
        <v>0.1</v>
      </c>
      <c r="K674">
        <v>3.69</v>
      </c>
      <c r="L674">
        <v>0.25</v>
      </c>
      <c r="M674">
        <f t="shared" si="80"/>
        <v>0.25193161339419512</v>
      </c>
      <c r="N674">
        <f t="shared" si="81"/>
        <v>5.8636349061800108E-3</v>
      </c>
      <c r="O674">
        <f t="shared" si="82"/>
        <v>5.7405243437789216E-2</v>
      </c>
      <c r="P674">
        <f t="shared" si="83"/>
        <v>5.1119391933660144E-3</v>
      </c>
      <c r="Q674">
        <f t="shared" si="84"/>
        <v>3.8892441353515724E-3</v>
      </c>
      <c r="R674">
        <f t="shared" si="85"/>
        <v>1.9687604232453428E-3</v>
      </c>
      <c r="S674">
        <f t="shared" si="86"/>
        <v>2.6912913004120598E-5</v>
      </c>
      <c r="T674">
        <f t="shared" si="87"/>
        <v>2.6700113226878703E-3</v>
      </c>
      <c r="U674">
        <v>4.4000000000000004</v>
      </c>
      <c r="V674">
        <v>1.23</v>
      </c>
      <c r="W674" s="10" t="s">
        <v>292</v>
      </c>
    </row>
    <row r="675" spans="1:23">
      <c r="A675" t="s">
        <v>1282</v>
      </c>
      <c r="B675" t="s">
        <v>1283</v>
      </c>
      <c r="C675">
        <v>0.39</v>
      </c>
      <c r="D675">
        <v>0.1</v>
      </c>
      <c r="E675">
        <v>1.25</v>
      </c>
      <c r="F675">
        <v>0.1</v>
      </c>
      <c r="G675">
        <v>1179</v>
      </c>
      <c r="H675">
        <v>34</v>
      </c>
      <c r="I675">
        <v>0.12</v>
      </c>
      <c r="J675">
        <v>0.05</v>
      </c>
      <c r="K675" s="2"/>
      <c r="L675" s="2"/>
      <c r="M675">
        <f t="shared" si="80"/>
        <v>2.3538780806382475</v>
      </c>
      <c r="N675">
        <f t="shared" si="81"/>
        <v>7.7382269931120476E-2</v>
      </c>
      <c r="O675">
        <f t="shared" si="82"/>
        <v>0</v>
      </c>
      <c r="P675">
        <f t="shared" si="83"/>
        <v>0</v>
      </c>
      <c r="Q675">
        <f t="shared" si="84"/>
        <v>0</v>
      </c>
      <c r="R675">
        <f t="shared" si="85"/>
        <v>0</v>
      </c>
      <c r="S675">
        <f t="shared" si="86"/>
        <v>0</v>
      </c>
      <c r="T675">
        <f t="shared" si="87"/>
        <v>0</v>
      </c>
      <c r="U675" s="2"/>
      <c r="V675" s="2"/>
      <c r="W675" s="10" t="s">
        <v>445</v>
      </c>
    </row>
    <row r="676" spans="1:23">
      <c r="A676" t="s">
        <v>1284</v>
      </c>
      <c r="B676" t="s">
        <v>1285</v>
      </c>
      <c r="C676" s="2"/>
      <c r="D676" s="2"/>
      <c r="E676" s="2"/>
      <c r="F676" s="2"/>
      <c r="G676">
        <v>145.40199999999999</v>
      </c>
      <c r="H676">
        <v>1.2999999999999999E-2</v>
      </c>
      <c r="I676">
        <v>0.3226</v>
      </c>
      <c r="J676">
        <v>1.4E-3</v>
      </c>
      <c r="K676" s="2"/>
      <c r="L676" s="2"/>
      <c r="M676">
        <f t="shared" si="80"/>
        <v>0</v>
      </c>
      <c r="N676" t="e">
        <f t="shared" si="81"/>
        <v>#DIV/0!</v>
      </c>
      <c r="O676">
        <f t="shared" si="82"/>
        <v>0</v>
      </c>
      <c r="P676" t="e">
        <f t="shared" si="83"/>
        <v>#DIV/0!</v>
      </c>
      <c r="Q676">
        <f t="shared" si="84"/>
        <v>0</v>
      </c>
      <c r="R676">
        <f t="shared" si="85"/>
        <v>0</v>
      </c>
      <c r="S676">
        <f t="shared" si="86"/>
        <v>0</v>
      </c>
      <c r="T676" t="e">
        <f t="shared" si="87"/>
        <v>#DIV/0!</v>
      </c>
      <c r="U676">
        <v>3.937260273972603</v>
      </c>
      <c r="V676">
        <v>9.07</v>
      </c>
      <c r="W676" s="5"/>
    </row>
    <row r="677" spans="1:23">
      <c r="A677" t="s">
        <v>1286</v>
      </c>
      <c r="B677" t="s">
        <v>1287</v>
      </c>
      <c r="C677">
        <v>0.27</v>
      </c>
      <c r="D677">
        <v>0.02</v>
      </c>
      <c r="E677">
        <v>1.05</v>
      </c>
      <c r="F677">
        <v>7.0000000000000007E-2</v>
      </c>
      <c r="G677">
        <v>325.81</v>
      </c>
      <c r="H677">
        <v>0.26</v>
      </c>
      <c r="I677">
        <v>0.33400000000000002</v>
      </c>
      <c r="J677">
        <v>1.0999999999999999E-2</v>
      </c>
      <c r="K677" s="2"/>
      <c r="L677">
        <v>1.7</v>
      </c>
      <c r="M677">
        <f t="shared" si="80"/>
        <v>0.94227455417935357</v>
      </c>
      <c r="N677">
        <f t="shared" si="81"/>
        <v>2.094543428691337E-2</v>
      </c>
      <c r="O677">
        <f t="shared" si="82"/>
        <v>0</v>
      </c>
      <c r="P677">
        <f t="shared" si="83"/>
        <v>5.6030148819331618E-2</v>
      </c>
      <c r="Q677">
        <f t="shared" si="84"/>
        <v>5.6030148819331618E-2</v>
      </c>
      <c r="R677">
        <f t="shared" si="85"/>
        <v>0</v>
      </c>
      <c r="S677">
        <f t="shared" si="86"/>
        <v>0</v>
      </c>
      <c r="T677">
        <f t="shared" si="87"/>
        <v>0</v>
      </c>
      <c r="U677">
        <v>3.9753424657534251</v>
      </c>
      <c r="V677">
        <v>7.9</v>
      </c>
      <c r="W677" s="10" t="s">
        <v>292</v>
      </c>
    </row>
    <row r="678" spans="1:23">
      <c r="A678" t="s">
        <v>1288</v>
      </c>
      <c r="B678" t="s">
        <v>1287</v>
      </c>
      <c r="C678">
        <v>0.27</v>
      </c>
      <c r="D678">
        <v>0.02</v>
      </c>
      <c r="E678">
        <v>1.05</v>
      </c>
      <c r="F678">
        <v>7.0000000000000007E-2</v>
      </c>
      <c r="G678">
        <v>162</v>
      </c>
      <c r="H678">
        <v>3</v>
      </c>
      <c r="I678">
        <v>0.04</v>
      </c>
      <c r="J678">
        <v>0.04</v>
      </c>
      <c r="K678" s="2"/>
      <c r="L678">
        <v>0.03</v>
      </c>
      <c r="M678">
        <f t="shared" si="80"/>
        <v>0.59139529684327408</v>
      </c>
      <c r="N678">
        <f t="shared" si="81"/>
        <v>1.503404257633967E-2</v>
      </c>
      <c r="O678">
        <f t="shared" si="82"/>
        <v>0</v>
      </c>
      <c r="P678">
        <f t="shared" si="83"/>
        <v>8.3038896204003904E-4</v>
      </c>
      <c r="Q678">
        <f t="shared" si="84"/>
        <v>8.3038896204003904E-4</v>
      </c>
      <c r="R678">
        <f t="shared" si="85"/>
        <v>0</v>
      </c>
      <c r="S678">
        <f t="shared" si="86"/>
        <v>0</v>
      </c>
      <c r="T678">
        <f t="shared" si="87"/>
        <v>0</v>
      </c>
      <c r="U678" s="2"/>
      <c r="V678" s="2"/>
      <c r="W678" s="10" t="s">
        <v>292</v>
      </c>
    </row>
    <row r="679" spans="1:23">
      <c r="A679" t="s">
        <v>1289</v>
      </c>
      <c r="B679" t="s">
        <v>1290</v>
      </c>
      <c r="C679">
        <v>0.08</v>
      </c>
      <c r="D679">
        <v>0.04</v>
      </c>
      <c r="E679">
        <v>0.83</v>
      </c>
      <c r="F679">
        <v>0.08</v>
      </c>
      <c r="G679">
        <v>143.58000000000001</v>
      </c>
      <c r="H679">
        <v>0.6</v>
      </c>
      <c r="I679">
        <v>0.14000000000000001</v>
      </c>
      <c r="J679">
        <v>0.03</v>
      </c>
      <c r="K679">
        <v>18.3</v>
      </c>
      <c r="L679">
        <v>0.5</v>
      </c>
      <c r="M679">
        <f t="shared" si="80"/>
        <v>0.50453746463703852</v>
      </c>
      <c r="N679">
        <f t="shared" si="81"/>
        <v>1.6270865242488865E-2</v>
      </c>
      <c r="O679">
        <f t="shared" si="82"/>
        <v>0.41220470204521903</v>
      </c>
      <c r="P679">
        <f t="shared" si="83"/>
        <v>2.8841878225750673E-2</v>
      </c>
      <c r="Q679">
        <f t="shared" si="84"/>
        <v>1.1262423553148059E-2</v>
      </c>
      <c r="R679">
        <f t="shared" si="85"/>
        <v>1.7658708165951855E-3</v>
      </c>
      <c r="S679">
        <f t="shared" si="86"/>
        <v>5.741812258604523E-4</v>
      </c>
      <c r="T679">
        <f t="shared" si="87"/>
        <v>2.6487049127403631E-2</v>
      </c>
      <c r="U679">
        <v>1.0493150684931509</v>
      </c>
      <c r="V679">
        <v>2</v>
      </c>
      <c r="W679" s="10" t="s">
        <v>100</v>
      </c>
    </row>
    <row r="680" spans="1:23">
      <c r="A680" t="s">
        <v>1291</v>
      </c>
      <c r="B680" t="s">
        <v>1292</v>
      </c>
      <c r="C680">
        <v>0.02</v>
      </c>
      <c r="D680">
        <v>0.01</v>
      </c>
      <c r="E680">
        <v>1.04</v>
      </c>
      <c r="F680">
        <v>7.0000000000000007E-2</v>
      </c>
      <c r="G680">
        <v>13.186</v>
      </c>
      <c r="H680">
        <v>6.0000000000000001E-3</v>
      </c>
      <c r="I680">
        <v>0.15</v>
      </c>
      <c r="J680">
        <v>0.11</v>
      </c>
      <c r="K680">
        <v>2.21</v>
      </c>
      <c r="L680">
        <v>0.23</v>
      </c>
      <c r="M680">
        <f t="shared" si="80"/>
        <v>0.11071961944526854</v>
      </c>
      <c r="N680">
        <f t="shared" si="81"/>
        <v>2.4843210779129186E-3</v>
      </c>
      <c r="O680">
        <f t="shared" si="82"/>
        <v>2.6064779940060536E-2</v>
      </c>
      <c r="P680">
        <f t="shared" si="83"/>
        <v>2.986606685768636E-3</v>
      </c>
      <c r="Q680">
        <f t="shared" si="84"/>
        <v>2.7126241566578836E-3</v>
      </c>
      <c r="R680">
        <f t="shared" si="85"/>
        <v>4.3996815244091943E-4</v>
      </c>
      <c r="S680">
        <f t="shared" si="86"/>
        <v>3.9534020840376994E-6</v>
      </c>
      <c r="T680">
        <f t="shared" si="87"/>
        <v>1.1695734588488701E-3</v>
      </c>
      <c r="U680">
        <f>2733/365</f>
        <v>7.4876712328767123</v>
      </c>
      <c r="V680">
        <v>1.42</v>
      </c>
      <c r="W680" s="10" t="s">
        <v>292</v>
      </c>
    </row>
    <row r="681" spans="1:23">
      <c r="A681" t="s">
        <v>1293</v>
      </c>
      <c r="B681" t="s">
        <v>1292</v>
      </c>
      <c r="C681">
        <v>0.02</v>
      </c>
      <c r="D681">
        <v>0.01</v>
      </c>
      <c r="E681">
        <v>1.04</v>
      </c>
      <c r="F681">
        <v>7.0000000000000007E-2</v>
      </c>
      <c r="G681">
        <v>46.024999999999999</v>
      </c>
      <c r="H681">
        <v>7.2999999999999995E-2</v>
      </c>
      <c r="I681">
        <v>0.24</v>
      </c>
      <c r="J681">
        <v>0.18</v>
      </c>
      <c r="K681">
        <v>1.82</v>
      </c>
      <c r="L681">
        <v>0.96</v>
      </c>
      <c r="M681">
        <f t="shared" si="80"/>
        <v>0.25476811174388336</v>
      </c>
      <c r="N681">
        <f t="shared" si="81"/>
        <v>5.7222958545888681E-3</v>
      </c>
      <c r="O681">
        <f t="shared" si="82"/>
        <v>3.1970738960871041E-2</v>
      </c>
      <c r="P681">
        <f t="shared" si="83"/>
        <v>1.6987939306230972E-2</v>
      </c>
      <c r="Q681">
        <f t="shared" si="84"/>
        <v>1.6863686484855048E-2</v>
      </c>
      <c r="R681">
        <f t="shared" si="85"/>
        <v>1.4655517010925601E-3</v>
      </c>
      <c r="S681">
        <f t="shared" si="86"/>
        <v>1.6902871223201782E-5</v>
      </c>
      <c r="T681">
        <f t="shared" si="87"/>
        <v>1.4345844405519058E-3</v>
      </c>
      <c r="U681">
        <f>2733/365</f>
        <v>7.4876712328767123</v>
      </c>
      <c r="V681">
        <v>1.42</v>
      </c>
      <c r="W681" s="10" t="s">
        <v>292</v>
      </c>
    </row>
    <row r="682" spans="1:23">
      <c r="A682" t="s">
        <v>1294</v>
      </c>
      <c r="B682" t="s">
        <v>1295</v>
      </c>
      <c r="C682">
        <v>0.09</v>
      </c>
      <c r="D682">
        <v>0.05</v>
      </c>
      <c r="E682">
        <v>0.98</v>
      </c>
      <c r="F682">
        <v>0.08</v>
      </c>
      <c r="G682">
        <v>30.052</v>
      </c>
      <c r="H682">
        <v>2.7E-2</v>
      </c>
      <c r="I682">
        <v>0.2</v>
      </c>
      <c r="J682">
        <v>0.06</v>
      </c>
      <c r="K682">
        <v>46.6</v>
      </c>
      <c r="L682">
        <v>3</v>
      </c>
      <c r="M682">
        <f t="shared" si="80"/>
        <v>0.18798752742766295</v>
      </c>
      <c r="N682">
        <f t="shared" si="81"/>
        <v>5.1165459564535302E-3</v>
      </c>
      <c r="O682">
        <f t="shared" si="82"/>
        <v>0.68892751914889538</v>
      </c>
      <c r="P682">
        <f t="shared" si="83"/>
        <v>5.8710832404688669E-2</v>
      </c>
      <c r="Q682">
        <f t="shared" si="84"/>
        <v>4.4351557026752926E-2</v>
      </c>
      <c r="R682">
        <f t="shared" si="85"/>
        <v>8.6115939893611944E-3</v>
      </c>
      <c r="S682">
        <f t="shared" si="86"/>
        <v>2.0632063331359183E-4</v>
      </c>
      <c r="T682">
        <f t="shared" si="87"/>
        <v>3.7492654103341246E-2</v>
      </c>
      <c r="U682">
        <v>2.331506849315069</v>
      </c>
      <c r="V682">
        <v>15.1</v>
      </c>
      <c r="W682" s="10" t="s">
        <v>1296</v>
      </c>
    </row>
    <row r="683" spans="1:23">
      <c r="A683" t="s">
        <v>1297</v>
      </c>
      <c r="B683" t="s">
        <v>1295</v>
      </c>
      <c r="C683">
        <v>0.09</v>
      </c>
      <c r="D683">
        <v>0.05</v>
      </c>
      <c r="E683">
        <v>0.98</v>
      </c>
      <c r="F683">
        <v>0.08</v>
      </c>
      <c r="G683">
        <v>192.9</v>
      </c>
      <c r="H683">
        <v>0.9</v>
      </c>
      <c r="I683">
        <v>0.06</v>
      </c>
      <c r="J683">
        <v>0.06</v>
      </c>
      <c r="K683">
        <v>63.9</v>
      </c>
      <c r="L683">
        <v>4.3</v>
      </c>
      <c r="M683">
        <f t="shared" si="80"/>
        <v>0.64928434854029271</v>
      </c>
      <c r="N683">
        <f t="shared" si="81"/>
        <v>1.7782651837297724E-2</v>
      </c>
      <c r="O683">
        <f t="shared" si="82"/>
        <v>1.7886388784691174</v>
      </c>
      <c r="P683">
        <f t="shared" si="83"/>
        <v>0.15495747210516664</v>
      </c>
      <c r="Q683">
        <f t="shared" si="84"/>
        <v>0.12036224064815657</v>
      </c>
      <c r="R683">
        <f t="shared" si="85"/>
        <v>6.4623644745973709E-3</v>
      </c>
      <c r="S683">
        <f t="shared" si="86"/>
        <v>2.7817089867326877E-3</v>
      </c>
      <c r="T683">
        <f t="shared" si="87"/>
        <v>9.7340891345258085E-2</v>
      </c>
      <c r="U683">
        <v>2.331506849315069</v>
      </c>
      <c r="V683">
        <v>15.1</v>
      </c>
      <c r="W683" s="10" t="s">
        <v>1296</v>
      </c>
    </row>
    <row r="684" spans="1:23">
      <c r="A684" t="s">
        <v>1298</v>
      </c>
      <c r="B684" t="s">
        <v>1299</v>
      </c>
      <c r="C684">
        <v>0</v>
      </c>
      <c r="D684">
        <v>0.05</v>
      </c>
      <c r="E684">
        <v>1.38</v>
      </c>
      <c r="F684">
        <v>0.12</v>
      </c>
      <c r="G684">
        <v>507</v>
      </c>
      <c r="H684">
        <v>16</v>
      </c>
      <c r="I684">
        <v>0.157</v>
      </c>
      <c r="J684">
        <v>8.5999999999999993E-2</v>
      </c>
      <c r="K684">
        <v>23.5</v>
      </c>
      <c r="L684">
        <v>1.9</v>
      </c>
      <c r="M684">
        <f t="shared" si="80"/>
        <v>1.3860208349167111</v>
      </c>
      <c r="N684">
        <f t="shared" si="81"/>
        <v>4.9641808720666078E-2</v>
      </c>
      <c r="O684">
        <f t="shared" si="82"/>
        <v>1.1283587360251082</v>
      </c>
      <c r="P684">
        <f t="shared" si="83"/>
        <v>0.11395767147607175</v>
      </c>
      <c r="Q684">
        <f t="shared" si="84"/>
        <v>9.1229004189264051E-2</v>
      </c>
      <c r="R684">
        <f t="shared" si="85"/>
        <v>1.5620119991481026E-2</v>
      </c>
      <c r="S684">
        <f t="shared" si="86"/>
        <v>1.1869651398028754E-2</v>
      </c>
      <c r="T684">
        <f t="shared" si="87"/>
        <v>6.5412100639136703E-2</v>
      </c>
      <c r="U684">
        <v>2.838356164383562</v>
      </c>
      <c r="V684">
        <v>5.7</v>
      </c>
      <c r="W684" s="10" t="s">
        <v>25</v>
      </c>
    </row>
    <row r="685" spans="1:23">
      <c r="A685" t="s">
        <v>1300</v>
      </c>
      <c r="B685" t="s">
        <v>1301</v>
      </c>
      <c r="C685">
        <v>-0.18</v>
      </c>
      <c r="D685" s="2"/>
      <c r="E685" s="2"/>
      <c r="F685" s="2"/>
      <c r="G685">
        <v>482</v>
      </c>
      <c r="H685">
        <v>5</v>
      </c>
      <c r="I685">
        <v>0.11</v>
      </c>
      <c r="J685">
        <v>0.105</v>
      </c>
      <c r="K685" s="2"/>
      <c r="L685" s="2"/>
      <c r="M685">
        <f t="shared" si="80"/>
        <v>0</v>
      </c>
      <c r="N685" t="e">
        <f t="shared" si="81"/>
        <v>#DIV/0!</v>
      </c>
      <c r="O685">
        <f t="shared" si="82"/>
        <v>0</v>
      </c>
      <c r="P685" t="e">
        <f t="shared" si="83"/>
        <v>#DIV/0!</v>
      </c>
      <c r="Q685">
        <f t="shared" si="84"/>
        <v>0</v>
      </c>
      <c r="R685">
        <f t="shared" si="85"/>
        <v>0</v>
      </c>
      <c r="S685">
        <f t="shared" si="86"/>
        <v>0</v>
      </c>
      <c r="T685" t="e">
        <f t="shared" si="87"/>
        <v>#DIV/0!</v>
      </c>
      <c r="U685">
        <v>8.0246575342465754</v>
      </c>
      <c r="V685">
        <v>50.9</v>
      </c>
      <c r="W685" s="10" t="s">
        <v>860</v>
      </c>
    </row>
    <row r="686" spans="1:23">
      <c r="A686" t="s">
        <v>1302</v>
      </c>
      <c r="B686" t="s">
        <v>1303</v>
      </c>
      <c r="C686">
        <v>0.41</v>
      </c>
      <c r="D686">
        <v>0.09</v>
      </c>
      <c r="E686">
        <v>1.03</v>
      </c>
      <c r="F686">
        <v>0.09</v>
      </c>
      <c r="G686">
        <v>4375</v>
      </c>
      <c r="H686">
        <v>169</v>
      </c>
      <c r="I686">
        <v>0.06</v>
      </c>
      <c r="J686">
        <v>0.04</v>
      </c>
      <c r="K686" s="2"/>
      <c r="L686" s="2"/>
      <c r="M686">
        <f t="shared" si="80"/>
        <v>5.2893528169953985</v>
      </c>
      <c r="N686">
        <f t="shared" si="81"/>
        <v>0.2056409933853722</v>
      </c>
      <c r="O686">
        <f t="shared" si="82"/>
        <v>0</v>
      </c>
      <c r="P686">
        <f t="shared" si="83"/>
        <v>0</v>
      </c>
      <c r="Q686">
        <f t="shared" si="84"/>
        <v>0</v>
      </c>
      <c r="R686">
        <f t="shared" si="85"/>
        <v>0</v>
      </c>
      <c r="S686">
        <f t="shared" si="86"/>
        <v>0</v>
      </c>
      <c r="T686">
        <f t="shared" si="87"/>
        <v>0</v>
      </c>
      <c r="U686">
        <v>11.17808219178082</v>
      </c>
      <c r="V686">
        <v>7.9</v>
      </c>
      <c r="W686" s="10" t="s">
        <v>1304</v>
      </c>
    </row>
    <row r="687" spans="1:23">
      <c r="A687" t="s">
        <v>1305</v>
      </c>
      <c r="B687" t="s">
        <v>1306</v>
      </c>
      <c r="C687">
        <v>-0.2</v>
      </c>
      <c r="D687">
        <v>0.02</v>
      </c>
      <c r="E687">
        <v>1.41</v>
      </c>
      <c r="F687">
        <v>0.09</v>
      </c>
      <c r="G687">
        <v>361.1</v>
      </c>
      <c r="H687">
        <v>9.9</v>
      </c>
      <c r="I687">
        <v>0</v>
      </c>
      <c r="J687">
        <v>0.14000000000000001</v>
      </c>
      <c r="K687">
        <v>25.9</v>
      </c>
      <c r="L687">
        <v>3.5</v>
      </c>
      <c r="M687">
        <f t="shared" si="80"/>
        <v>1.1133442065079397</v>
      </c>
      <c r="N687">
        <f t="shared" si="81"/>
        <v>3.1228461563642021E-2</v>
      </c>
      <c r="O687">
        <f t="shared" si="82"/>
        <v>1.1407710497684116</v>
      </c>
      <c r="P687">
        <f t="shared" si="83"/>
        <v>0.16195652977281905</v>
      </c>
      <c r="Q687">
        <f t="shared" si="84"/>
        <v>0.15415824996870425</v>
      </c>
      <c r="R687">
        <f t="shared" si="85"/>
        <v>0</v>
      </c>
      <c r="S687">
        <f t="shared" si="86"/>
        <v>1.0425213138287896E-2</v>
      </c>
      <c r="T687">
        <f t="shared" si="87"/>
        <v>4.8543448926315381E-2</v>
      </c>
      <c r="U687">
        <v>3.8328767123287668</v>
      </c>
      <c r="V687">
        <v>5.4</v>
      </c>
      <c r="W687" s="10" t="s">
        <v>25</v>
      </c>
    </row>
    <row r="688" spans="1:23">
      <c r="A688" t="s">
        <v>1307</v>
      </c>
      <c r="B688" t="s">
        <v>1308</v>
      </c>
      <c r="C688">
        <v>-0.28999999999999998</v>
      </c>
      <c r="D688">
        <v>0.05</v>
      </c>
      <c r="E688">
        <v>3.66</v>
      </c>
      <c r="F688">
        <v>1.02</v>
      </c>
      <c r="G688">
        <v>647.29999999999995</v>
      </c>
      <c r="H688">
        <v>16.8</v>
      </c>
      <c r="I688">
        <v>0.3</v>
      </c>
      <c r="J688">
        <v>0.1</v>
      </c>
      <c r="K688">
        <v>104.8</v>
      </c>
      <c r="L688">
        <v>10.6</v>
      </c>
      <c r="M688">
        <f t="shared" si="80"/>
        <v>2.2578869328553486</v>
      </c>
      <c r="N688">
        <f t="shared" si="81"/>
        <v>0.21335634585023455</v>
      </c>
      <c r="O688">
        <f t="shared" si="82"/>
        <v>10.102946673099968</v>
      </c>
      <c r="P688">
        <f t="shared" si="83"/>
        <v>2.1647384312934048</v>
      </c>
      <c r="Q688">
        <f t="shared" si="84"/>
        <v>1.0218629268593478</v>
      </c>
      <c r="R688">
        <f t="shared" si="85"/>
        <v>0.33306417603626265</v>
      </c>
      <c r="S688">
        <f t="shared" si="86"/>
        <v>8.7403833414737939E-2</v>
      </c>
      <c r="T688">
        <f t="shared" si="87"/>
        <v>1.8770502015595567</v>
      </c>
      <c r="U688">
        <v>5.0410958904109586</v>
      </c>
      <c r="V688">
        <v>50</v>
      </c>
      <c r="W688" s="10" t="s">
        <v>28</v>
      </c>
    </row>
    <row r="689" spans="1:23">
      <c r="A689" t="s">
        <v>1309</v>
      </c>
      <c r="B689" t="s">
        <v>1310</v>
      </c>
      <c r="C689">
        <v>0.38</v>
      </c>
      <c r="D689">
        <v>0.02</v>
      </c>
      <c r="E689">
        <v>1.24</v>
      </c>
      <c r="F689">
        <v>0.09</v>
      </c>
      <c r="G689">
        <v>498.9</v>
      </c>
      <c r="H689">
        <v>1</v>
      </c>
      <c r="I689">
        <v>0.71</v>
      </c>
      <c r="J689">
        <v>0.04</v>
      </c>
      <c r="K689">
        <v>20.8</v>
      </c>
      <c r="L689">
        <v>1.5</v>
      </c>
      <c r="M689">
        <f t="shared" si="80"/>
        <v>1.3231862768658356</v>
      </c>
      <c r="N689">
        <f t="shared" si="81"/>
        <v>3.2061363488112685E-2</v>
      </c>
      <c r="O689">
        <f t="shared" si="82"/>
        <v>0.65956282541454436</v>
      </c>
      <c r="P689">
        <f t="shared" si="83"/>
        <v>6.8614173830606764E-2</v>
      </c>
      <c r="Q689">
        <f t="shared" si="84"/>
        <v>4.7564626832779636E-2</v>
      </c>
      <c r="R689">
        <f t="shared" si="85"/>
        <v>3.7772906315331846E-2</v>
      </c>
      <c r="S689">
        <f t="shared" si="86"/>
        <v>4.4067804196869399E-4</v>
      </c>
      <c r="T689">
        <f t="shared" si="87"/>
        <v>3.1914330261994091E-2</v>
      </c>
      <c r="U689">
        <v>5.0191780821917806</v>
      </c>
      <c r="V689">
        <v>4.5999999999999996</v>
      </c>
      <c r="W689" s="10" t="s">
        <v>115</v>
      </c>
    </row>
    <row r="690" spans="1:23">
      <c r="A690" t="s">
        <v>1311</v>
      </c>
      <c r="B690" t="s">
        <v>1312</v>
      </c>
      <c r="C690">
        <v>-0.18</v>
      </c>
      <c r="D690">
        <v>0.01</v>
      </c>
      <c r="E690">
        <v>0.96</v>
      </c>
      <c r="F690">
        <v>7.0000000000000007E-2</v>
      </c>
      <c r="G690">
        <v>8.1256000000000004</v>
      </c>
      <c r="H690">
        <v>1.2999999999999999E-3</v>
      </c>
      <c r="I690">
        <v>0.1</v>
      </c>
      <c r="J690">
        <v>0.05</v>
      </c>
      <c r="K690">
        <v>3.02</v>
      </c>
      <c r="L690">
        <v>0.18</v>
      </c>
      <c r="M690">
        <f t="shared" si="80"/>
        <v>7.8066635207392682E-2</v>
      </c>
      <c r="N690">
        <f t="shared" si="81"/>
        <v>1.897471208335867E-3</v>
      </c>
      <c r="O690">
        <f t="shared" si="82"/>
        <v>2.8917938603339119E-2</v>
      </c>
      <c r="P690">
        <f t="shared" si="83"/>
        <v>2.2289384199041949E-3</v>
      </c>
      <c r="Q690">
        <f t="shared" si="84"/>
        <v>1.7235857445698811E-3</v>
      </c>
      <c r="R690">
        <f t="shared" si="85"/>
        <v>1.4605019496635919E-4</v>
      </c>
      <c r="S690">
        <f t="shared" si="86"/>
        <v>1.5421761750656714E-6</v>
      </c>
      <c r="T690">
        <f t="shared" si="87"/>
        <v>1.405733126551207E-3</v>
      </c>
      <c r="U690">
        <f>2717/365</f>
        <v>7.4438356164383563</v>
      </c>
      <c r="V690">
        <v>1.48</v>
      </c>
      <c r="W690" s="10" t="s">
        <v>292</v>
      </c>
    </row>
    <row r="691" spans="1:23">
      <c r="A691" t="s">
        <v>1313</v>
      </c>
      <c r="B691" t="s">
        <v>1312</v>
      </c>
      <c r="C691">
        <v>-0.18</v>
      </c>
      <c r="D691">
        <v>0.01</v>
      </c>
      <c r="E691">
        <v>0.96</v>
      </c>
      <c r="F691">
        <v>7.0000000000000007E-2</v>
      </c>
      <c r="G691">
        <v>103.49</v>
      </c>
      <c r="H691">
        <v>0.57999999999999996</v>
      </c>
      <c r="I691">
        <v>0.37</v>
      </c>
      <c r="J691">
        <v>0.19</v>
      </c>
      <c r="K691">
        <v>1.98</v>
      </c>
      <c r="L691">
        <v>0.37</v>
      </c>
      <c r="M691">
        <f t="shared" si="80"/>
        <v>0.42575598268003273</v>
      </c>
      <c r="N691">
        <f t="shared" si="81"/>
        <v>1.0469786747622296E-2</v>
      </c>
      <c r="O691">
        <f t="shared" si="82"/>
        <v>4.134149606383343E-2</v>
      </c>
      <c r="P691">
        <f t="shared" si="83"/>
        <v>8.6640408063697535E-3</v>
      </c>
      <c r="Q691">
        <f t="shared" si="84"/>
        <v>7.7254310826355395E-3</v>
      </c>
      <c r="R691">
        <f t="shared" si="85"/>
        <v>3.3672890433176805E-3</v>
      </c>
      <c r="S691">
        <f t="shared" si="86"/>
        <v>7.7231512600326572E-5</v>
      </c>
      <c r="T691">
        <f t="shared" si="87"/>
        <v>2.0096560586585696E-3</v>
      </c>
      <c r="U691">
        <f>2717/365</f>
        <v>7.4438356164383563</v>
      </c>
      <c r="V691">
        <v>1.48</v>
      </c>
      <c r="W691" s="10" t="s">
        <v>292</v>
      </c>
    </row>
    <row r="692" spans="1:23">
      <c r="A692" t="s">
        <v>1314</v>
      </c>
      <c r="B692" t="s">
        <v>1315</v>
      </c>
      <c r="C692">
        <v>-0.35</v>
      </c>
      <c r="D692">
        <v>0.02</v>
      </c>
      <c r="E692">
        <v>0.75</v>
      </c>
      <c r="F692">
        <v>0.06</v>
      </c>
      <c r="G692">
        <v>9.4939999999999998</v>
      </c>
      <c r="H692">
        <v>5.0000000000000001E-3</v>
      </c>
      <c r="I692">
        <v>0</v>
      </c>
      <c r="J692">
        <v>0</v>
      </c>
      <c r="K692">
        <v>2.75</v>
      </c>
      <c r="L692">
        <v>0.39</v>
      </c>
      <c r="M692">
        <f t="shared" si="80"/>
        <v>7.9761135807160904E-2</v>
      </c>
      <c r="N692">
        <f t="shared" si="81"/>
        <v>2.1271479671418889E-3</v>
      </c>
      <c r="O692">
        <f t="shared" si="82"/>
        <v>2.3644679655084263E-2</v>
      </c>
      <c r="P692">
        <f t="shared" si="83"/>
        <v>3.5825296250863053E-3</v>
      </c>
      <c r="Q692">
        <f t="shared" si="84"/>
        <v>3.3532454783574044E-3</v>
      </c>
      <c r="R692">
        <f t="shared" si="85"/>
        <v>0</v>
      </c>
      <c r="S692">
        <f t="shared" si="86"/>
        <v>4.1508109780008893E-6</v>
      </c>
      <c r="T692">
        <f t="shared" si="87"/>
        <v>1.2610495816044939E-3</v>
      </c>
      <c r="U692">
        <v>5.5205479452054798</v>
      </c>
      <c r="V692">
        <v>2.78</v>
      </c>
      <c r="W692" s="10" t="s">
        <v>150</v>
      </c>
    </row>
    <row r="693" spans="1:23">
      <c r="A693" t="s">
        <v>1316</v>
      </c>
      <c r="B693" t="s">
        <v>1317</v>
      </c>
      <c r="C693">
        <v>0.05</v>
      </c>
      <c r="D693">
        <v>0.05</v>
      </c>
      <c r="E693">
        <v>1.62</v>
      </c>
      <c r="F693">
        <v>0.11</v>
      </c>
      <c r="G693">
        <v>436.9</v>
      </c>
      <c r="H693">
        <v>4.5</v>
      </c>
      <c r="I693">
        <v>0</v>
      </c>
      <c r="J693">
        <v>0.105</v>
      </c>
      <c r="K693">
        <v>41.2</v>
      </c>
      <c r="L693">
        <v>1.9</v>
      </c>
      <c r="M693">
        <f t="shared" si="80"/>
        <v>1.3240298968973165</v>
      </c>
      <c r="N693">
        <f t="shared" si="81"/>
        <v>3.1316485423784145E-2</v>
      </c>
      <c r="O693">
        <f t="shared" si="82"/>
        <v>2.1211826353361332</v>
      </c>
      <c r="P693">
        <f t="shared" si="83"/>
        <v>0.1372663330976471</v>
      </c>
      <c r="Q693">
        <f t="shared" si="84"/>
        <v>9.782152929948186E-2</v>
      </c>
      <c r="R693">
        <f t="shared" si="85"/>
        <v>0</v>
      </c>
      <c r="S693">
        <f t="shared" si="86"/>
        <v>7.2826137628844104E-3</v>
      </c>
      <c r="T693">
        <f t="shared" si="87"/>
        <v>9.6020613122211773E-2</v>
      </c>
      <c r="U693">
        <v>4.065753424657534</v>
      </c>
      <c r="V693">
        <v>3.6</v>
      </c>
      <c r="W693" s="10" t="s">
        <v>25</v>
      </c>
    </row>
    <row r="694" spans="1:23">
      <c r="A694" t="s">
        <v>1318</v>
      </c>
      <c r="B694" t="s">
        <v>1319</v>
      </c>
      <c r="C694">
        <v>-0.03</v>
      </c>
      <c r="D694">
        <v>0.02</v>
      </c>
      <c r="E694">
        <v>0.96</v>
      </c>
      <c r="F694">
        <v>7.0000000000000007E-2</v>
      </c>
      <c r="G694">
        <v>4951</v>
      </c>
      <c r="H694">
        <v>536</v>
      </c>
      <c r="I694">
        <v>0.85</v>
      </c>
      <c r="J694">
        <v>0.05</v>
      </c>
      <c r="K694">
        <v>176</v>
      </c>
      <c r="L694">
        <v>29.5</v>
      </c>
      <c r="M694">
        <f t="shared" si="80"/>
        <v>5.610787045514642</v>
      </c>
      <c r="N694">
        <f t="shared" si="81"/>
        <v>0.42729899819051648</v>
      </c>
      <c r="O694">
        <f t="shared" si="82"/>
        <v>7.5642541971467407</v>
      </c>
      <c r="P694">
        <f t="shared" si="83"/>
        <v>1.7774473194552516</v>
      </c>
      <c r="Q694">
        <f t="shared" si="84"/>
        <v>1.2678721523626642</v>
      </c>
      <c r="R694">
        <f t="shared" si="85"/>
        <v>1.1584893815449959</v>
      </c>
      <c r="S694">
        <f t="shared" si="86"/>
        <v>0.27297113375551468</v>
      </c>
      <c r="T694">
        <f t="shared" si="87"/>
        <v>0.36770680125018879</v>
      </c>
      <c r="U694">
        <f>3400/365</f>
        <v>9.3150684931506849</v>
      </c>
      <c r="V694">
        <v>6.55</v>
      </c>
      <c r="W694" s="10" t="s">
        <v>115</v>
      </c>
    </row>
    <row r="695" spans="1:23">
      <c r="A695" t="s">
        <v>1320</v>
      </c>
      <c r="B695" t="s">
        <v>1321</v>
      </c>
      <c r="C695">
        <v>0.3</v>
      </c>
      <c r="D695">
        <v>0.04</v>
      </c>
      <c r="E695">
        <v>0.93</v>
      </c>
      <c r="F695">
        <v>0.08</v>
      </c>
      <c r="G695">
        <v>439.3</v>
      </c>
      <c r="H695">
        <v>5.6</v>
      </c>
      <c r="I695">
        <v>0.09</v>
      </c>
      <c r="J695">
        <v>0.125</v>
      </c>
      <c r="K695">
        <v>14.1</v>
      </c>
      <c r="L695">
        <v>2.2000000000000002</v>
      </c>
      <c r="M695">
        <f t="shared" si="80"/>
        <v>1.1044342732820418</v>
      </c>
      <c r="N695">
        <f t="shared" si="81"/>
        <v>3.3029991590717421E-2</v>
      </c>
      <c r="O695">
        <f t="shared" si="82"/>
        <v>0.50030968933326281</v>
      </c>
      <c r="P695">
        <f t="shared" si="83"/>
        <v>8.3388734885594021E-2</v>
      </c>
      <c r="Q695">
        <f t="shared" si="84"/>
        <v>7.8062504718665132E-2</v>
      </c>
      <c r="R695">
        <f t="shared" si="85"/>
        <v>5.6744470259090709E-3</v>
      </c>
      <c r="S695">
        <f t="shared" si="86"/>
        <v>2.1259080812400578E-3</v>
      </c>
      <c r="T695">
        <f t="shared" si="87"/>
        <v>2.86915950872122E-2</v>
      </c>
      <c r="U695">
        <v>7</v>
      </c>
      <c r="V695">
        <v>6.3</v>
      </c>
      <c r="W695" s="10" t="s">
        <v>115</v>
      </c>
    </row>
    <row r="696" spans="1:23">
      <c r="A696" t="s">
        <v>1322</v>
      </c>
      <c r="B696" t="s">
        <v>1323</v>
      </c>
      <c r="C696">
        <v>0.24</v>
      </c>
      <c r="D696">
        <v>0.12</v>
      </c>
      <c r="E696">
        <v>0.84</v>
      </c>
      <c r="F696">
        <v>0.18</v>
      </c>
      <c r="G696">
        <v>17.043099999999999</v>
      </c>
      <c r="H696">
        <v>4.7000000000000002E-3</v>
      </c>
      <c r="I696">
        <v>0.254</v>
      </c>
      <c r="J696">
        <v>9.1999999999999998E-2</v>
      </c>
      <c r="K696">
        <v>9.8000000000000007</v>
      </c>
      <c r="L696">
        <v>1</v>
      </c>
      <c r="M696">
        <f t="shared" si="80"/>
        <v>0.12234801111273688</v>
      </c>
      <c r="N696">
        <f t="shared" si="81"/>
        <v>8.7391725983554727E-3</v>
      </c>
      <c r="O696">
        <f t="shared" si="82"/>
        <v>0.10682103994514613</v>
      </c>
      <c r="P696">
        <f t="shared" si="83"/>
        <v>1.8942138449595958E-2</v>
      </c>
      <c r="Q696">
        <f t="shared" si="84"/>
        <v>1.0900106116851646E-2</v>
      </c>
      <c r="R696">
        <f t="shared" si="85"/>
        <v>2.6683450079725305E-3</v>
      </c>
      <c r="S696">
        <f t="shared" si="86"/>
        <v>9.8193968574220065E-6</v>
      </c>
      <c r="T696">
        <f t="shared" si="87"/>
        <v>1.5260148563592306E-2</v>
      </c>
      <c r="U696">
        <v>13.698630136986299</v>
      </c>
      <c r="V696">
        <v>2.94</v>
      </c>
      <c r="W696" s="10" t="s">
        <v>100</v>
      </c>
    </row>
    <row r="697" spans="1:23">
      <c r="A697" t="s">
        <v>1324</v>
      </c>
      <c r="B697" t="s">
        <v>1325</v>
      </c>
      <c r="C697">
        <v>0.02</v>
      </c>
      <c r="D697">
        <v>0.03</v>
      </c>
      <c r="E697">
        <v>1.68</v>
      </c>
      <c r="F697">
        <v>0.15</v>
      </c>
      <c r="G697">
        <v>868</v>
      </c>
      <c r="H697">
        <v>37</v>
      </c>
      <c r="I697">
        <v>0.37</v>
      </c>
      <c r="J697">
        <v>0.1</v>
      </c>
      <c r="K697">
        <v>22.4</v>
      </c>
      <c r="L697">
        <v>2.4</v>
      </c>
      <c r="M697">
        <f t="shared" si="80"/>
        <v>2.1179758366053041</v>
      </c>
      <c r="N697">
        <f t="shared" si="81"/>
        <v>8.7155243455706854E-2</v>
      </c>
      <c r="O697">
        <f t="shared" si="82"/>
        <v>1.3799652876519612</v>
      </c>
      <c r="P697">
        <f t="shared" si="83"/>
        <v>0.1802548288251456</v>
      </c>
      <c r="Q697">
        <f t="shared" si="84"/>
        <v>0.14785342367699586</v>
      </c>
      <c r="R697">
        <f t="shared" si="85"/>
        <v>5.9157357945918865E-2</v>
      </c>
      <c r="S697">
        <f t="shared" si="86"/>
        <v>1.9607801706268264E-2</v>
      </c>
      <c r="T697">
        <f t="shared" si="87"/>
        <v>8.2140790931664362E-2</v>
      </c>
      <c r="U697">
        <v>3.6767123287671239</v>
      </c>
      <c r="V697">
        <v>3.7</v>
      </c>
      <c r="W697" s="10" t="s">
        <v>28</v>
      </c>
    </row>
    <row r="698" spans="1:23">
      <c r="A698" t="s">
        <v>1326</v>
      </c>
      <c r="B698" t="s">
        <v>1327</v>
      </c>
      <c r="C698" s="2"/>
      <c r="D698" s="2"/>
      <c r="E698" s="2"/>
      <c r="F698" s="2"/>
      <c r="G698">
        <v>917.3</v>
      </c>
      <c r="H698">
        <v>1.1000000000000001</v>
      </c>
      <c r="I698">
        <v>0.502</v>
      </c>
      <c r="J698">
        <v>1E-3</v>
      </c>
      <c r="K698" s="2"/>
      <c r="L698" s="2"/>
      <c r="M698">
        <f t="shared" si="80"/>
        <v>0</v>
      </c>
      <c r="N698" t="e">
        <f t="shared" si="81"/>
        <v>#DIV/0!</v>
      </c>
      <c r="O698">
        <f t="shared" si="82"/>
        <v>0</v>
      </c>
      <c r="P698" t="e">
        <f t="shared" si="83"/>
        <v>#DIV/0!</v>
      </c>
      <c r="Q698">
        <f t="shared" si="84"/>
        <v>0</v>
      </c>
      <c r="R698">
        <f t="shared" si="85"/>
        <v>0</v>
      </c>
      <c r="S698">
        <f t="shared" si="86"/>
        <v>0</v>
      </c>
      <c r="T698" t="e">
        <f t="shared" si="87"/>
        <v>#DIV/0!</v>
      </c>
      <c r="U698">
        <v>2.3013698630136989</v>
      </c>
      <c r="V698">
        <v>3.57</v>
      </c>
      <c r="W698" s="5"/>
    </row>
    <row r="699" spans="1:23">
      <c r="A699" t="s">
        <v>1328</v>
      </c>
      <c r="B699" t="s">
        <v>1329</v>
      </c>
      <c r="C699">
        <v>0.31</v>
      </c>
      <c r="D699">
        <v>0.18</v>
      </c>
      <c r="E699">
        <v>2.1</v>
      </c>
      <c r="F699">
        <v>0.1</v>
      </c>
      <c r="G699">
        <v>184.2</v>
      </c>
      <c r="H699">
        <v>0.5</v>
      </c>
      <c r="I699">
        <v>0.02</v>
      </c>
      <c r="J699">
        <v>0.03</v>
      </c>
      <c r="K699" s="2"/>
      <c r="L699" s="2"/>
      <c r="M699">
        <f t="shared" si="80"/>
        <v>0.81171631015300749</v>
      </c>
      <c r="N699">
        <f t="shared" si="81"/>
        <v>1.2967847860559005E-2</v>
      </c>
      <c r="O699">
        <f t="shared" si="82"/>
        <v>0</v>
      </c>
      <c r="P699">
        <f t="shared" si="83"/>
        <v>0</v>
      </c>
      <c r="Q699">
        <f t="shared" si="84"/>
        <v>0</v>
      </c>
      <c r="R699">
        <f t="shared" si="85"/>
        <v>0</v>
      </c>
      <c r="S699">
        <f t="shared" si="86"/>
        <v>0</v>
      </c>
      <c r="T699">
        <f t="shared" si="87"/>
        <v>0</v>
      </c>
      <c r="U699">
        <v>3.504109589041096</v>
      </c>
      <c r="V699">
        <v>23.6</v>
      </c>
      <c r="W699" s="10" t="s">
        <v>1330</v>
      </c>
    </row>
    <row r="700" spans="1:23">
      <c r="A700" t="s">
        <v>1331</v>
      </c>
      <c r="B700" t="s">
        <v>1332</v>
      </c>
      <c r="C700">
        <v>0.04</v>
      </c>
      <c r="D700">
        <v>0.04</v>
      </c>
      <c r="E700">
        <v>2.06</v>
      </c>
      <c r="F700">
        <v>0.2</v>
      </c>
      <c r="G700">
        <v>144.30000000000001</v>
      </c>
      <c r="H700">
        <v>0.5</v>
      </c>
      <c r="I700">
        <v>0.09</v>
      </c>
      <c r="J700">
        <v>0.06</v>
      </c>
      <c r="K700">
        <v>45.5</v>
      </c>
      <c r="L700">
        <v>1.6</v>
      </c>
      <c r="M700">
        <f t="shared" si="80"/>
        <v>0.68539045377439478</v>
      </c>
      <c r="N700">
        <f t="shared" si="81"/>
        <v>2.2237354626720843E-2</v>
      </c>
      <c r="O700">
        <f t="shared" si="82"/>
        <v>1.8928771194011975</v>
      </c>
      <c r="P700">
        <f t="shared" si="83"/>
        <v>0.13982780788995511</v>
      </c>
      <c r="Q700">
        <f t="shared" si="84"/>
        <v>6.6562711891031121E-2</v>
      </c>
      <c r="R700">
        <f t="shared" si="85"/>
        <v>1.030500700147844E-2</v>
      </c>
      <c r="S700">
        <f t="shared" si="86"/>
        <v>2.1862752591836421E-3</v>
      </c>
      <c r="T700">
        <f t="shared" si="87"/>
        <v>0.12251631840784449</v>
      </c>
      <c r="U700" s="2"/>
      <c r="V700" s="2"/>
      <c r="W700" s="10" t="s">
        <v>137</v>
      </c>
    </row>
    <row r="701" spans="1:23">
      <c r="A701" t="s">
        <v>1333</v>
      </c>
      <c r="B701" t="s">
        <v>1334</v>
      </c>
      <c r="C701">
        <v>-0.26</v>
      </c>
      <c r="D701">
        <v>0.03</v>
      </c>
      <c r="E701">
        <v>0.84</v>
      </c>
      <c r="F701">
        <v>0.06</v>
      </c>
      <c r="G701">
        <v>499.48</v>
      </c>
      <c r="H701">
        <v>0.32</v>
      </c>
      <c r="I701">
        <v>0.54900000000000004</v>
      </c>
      <c r="J701">
        <v>3.0000000000000001E-3</v>
      </c>
      <c r="K701" s="2"/>
      <c r="L701" s="2"/>
      <c r="M701">
        <f t="shared" si="80"/>
        <v>1.1629916262652118</v>
      </c>
      <c r="N701">
        <f t="shared" si="81"/>
        <v>2.7694731759135189E-2</v>
      </c>
      <c r="O701">
        <f t="shared" si="82"/>
        <v>0</v>
      </c>
      <c r="P701">
        <f t="shared" si="83"/>
        <v>0</v>
      </c>
      <c r="Q701">
        <f t="shared" si="84"/>
        <v>0</v>
      </c>
      <c r="R701">
        <f t="shared" si="85"/>
        <v>0</v>
      </c>
      <c r="S701">
        <f t="shared" si="86"/>
        <v>0</v>
      </c>
      <c r="T701">
        <f t="shared" si="87"/>
        <v>0</v>
      </c>
      <c r="U701" s="2"/>
      <c r="V701" s="2"/>
      <c r="W701" s="10" t="s">
        <v>422</v>
      </c>
    </row>
    <row r="702" spans="1:23">
      <c r="A702" t="s">
        <v>1335</v>
      </c>
      <c r="B702" t="s">
        <v>1336</v>
      </c>
      <c r="C702">
        <v>-0.12</v>
      </c>
      <c r="D702">
        <v>0.02</v>
      </c>
      <c r="E702">
        <v>0.95</v>
      </c>
      <c r="F702">
        <v>0.06</v>
      </c>
      <c r="G702">
        <v>232.08</v>
      </c>
      <c r="H702">
        <v>0.15</v>
      </c>
      <c r="I702">
        <v>0.16300000000000001</v>
      </c>
      <c r="J702">
        <v>6.0000000000000001E-3</v>
      </c>
      <c r="K702" s="2"/>
      <c r="L702" s="2"/>
      <c r="M702">
        <f t="shared" si="80"/>
        <v>0.72689403109688544</v>
      </c>
      <c r="N702">
        <f t="shared" si="81"/>
        <v>1.5306237128655285E-2</v>
      </c>
      <c r="O702">
        <f t="shared" si="82"/>
        <v>0</v>
      </c>
      <c r="P702">
        <f t="shared" si="83"/>
        <v>0</v>
      </c>
      <c r="Q702">
        <f t="shared" si="84"/>
        <v>0</v>
      </c>
      <c r="R702">
        <f t="shared" si="85"/>
        <v>0</v>
      </c>
      <c r="S702">
        <f t="shared" si="86"/>
        <v>0</v>
      </c>
      <c r="T702">
        <f t="shared" si="87"/>
        <v>0</v>
      </c>
      <c r="U702" s="2"/>
      <c r="V702" s="2"/>
      <c r="W702" s="10" t="s">
        <v>422</v>
      </c>
    </row>
    <row r="703" spans="1:23">
      <c r="A703" t="s">
        <v>1337</v>
      </c>
      <c r="B703" t="s">
        <v>1337</v>
      </c>
      <c r="C703">
        <v>-0.06</v>
      </c>
      <c r="D703">
        <v>0.01</v>
      </c>
      <c r="E703">
        <v>1.03</v>
      </c>
      <c r="F703">
        <v>7.0000000000000007E-2</v>
      </c>
      <c r="G703">
        <v>3830</v>
      </c>
      <c r="H703">
        <v>150</v>
      </c>
      <c r="I703">
        <v>0.1</v>
      </c>
      <c r="J703">
        <v>7.0000000000000007E-2</v>
      </c>
      <c r="K703">
        <v>12.9</v>
      </c>
      <c r="L703">
        <v>0.8</v>
      </c>
      <c r="M703">
        <f t="shared" si="80"/>
        <v>4.840419641738734</v>
      </c>
      <c r="N703">
        <f t="shared" si="81"/>
        <v>0.16732074563310351</v>
      </c>
      <c r="O703">
        <f t="shared" si="82"/>
        <v>1.0074926147019627</v>
      </c>
      <c r="P703">
        <f t="shared" si="83"/>
        <v>7.8810852277600596E-2</v>
      </c>
      <c r="Q703">
        <f t="shared" si="84"/>
        <v>6.2480162152059697E-2</v>
      </c>
      <c r="R703">
        <f t="shared" si="85"/>
        <v>7.1236851544583223E-3</v>
      </c>
      <c r="S703">
        <f t="shared" si="86"/>
        <v>1.3152645100547821E-2</v>
      </c>
      <c r="T703">
        <f t="shared" si="87"/>
        <v>4.5646914581965951E-2</v>
      </c>
      <c r="U703" s="2"/>
      <c r="V703" s="2"/>
      <c r="W703" s="10" t="s">
        <v>137</v>
      </c>
    </row>
    <row r="704" spans="1:23">
      <c r="A704" t="s">
        <v>1338</v>
      </c>
      <c r="B704" t="s">
        <v>1339</v>
      </c>
      <c r="C704">
        <v>0.24</v>
      </c>
      <c r="D704">
        <v>0.1</v>
      </c>
      <c r="E704">
        <v>0.67</v>
      </c>
      <c r="F704">
        <v>7.0000000000000007E-2</v>
      </c>
      <c r="G704">
        <v>57.435000000000002</v>
      </c>
      <c r="H704">
        <v>4.2000000000000003E-2</v>
      </c>
      <c r="I704">
        <v>0.16600000000000001</v>
      </c>
      <c r="J704">
        <v>3.4000000000000002E-2</v>
      </c>
      <c r="K704" s="2"/>
      <c r="L704" s="2"/>
      <c r="M704">
        <f t="shared" si="80"/>
        <v>0.25504341106153805</v>
      </c>
      <c r="N704">
        <f t="shared" si="81"/>
        <v>8.8829790521337219E-3</v>
      </c>
      <c r="O704">
        <f t="shared" si="82"/>
        <v>0</v>
      </c>
      <c r="P704">
        <f t="shared" si="83"/>
        <v>0</v>
      </c>
      <c r="Q704">
        <f t="shared" si="84"/>
        <v>0</v>
      </c>
      <c r="R704">
        <f t="shared" si="85"/>
        <v>0</v>
      </c>
      <c r="S704">
        <f t="shared" si="86"/>
        <v>0</v>
      </c>
      <c r="T704">
        <f t="shared" si="87"/>
        <v>0</v>
      </c>
      <c r="U704">
        <v>6.0986301369863014</v>
      </c>
      <c r="V704">
        <v>3.9</v>
      </c>
      <c r="W704" s="10" t="s">
        <v>188</v>
      </c>
    </row>
    <row r="705" spans="1:23">
      <c r="A705" t="s">
        <v>1340</v>
      </c>
      <c r="B705" t="s">
        <v>1341</v>
      </c>
      <c r="C705">
        <v>0.26</v>
      </c>
      <c r="D705">
        <v>0.02</v>
      </c>
      <c r="E705">
        <v>0.99</v>
      </c>
      <c r="F705">
        <v>7.0000000000000007E-2</v>
      </c>
      <c r="G705">
        <v>6.6738590000000002</v>
      </c>
      <c r="H705">
        <v>1.8604700000000002E-5</v>
      </c>
      <c r="I705">
        <v>0.142483</v>
      </c>
      <c r="J705">
        <v>9.4544500000000005E-4</v>
      </c>
      <c r="K705">
        <v>424.32900000000001</v>
      </c>
      <c r="L705">
        <v>0.45346700000000001</v>
      </c>
      <c r="M705">
        <f t="shared" si="80"/>
        <v>6.9172664774423978E-2</v>
      </c>
      <c r="N705">
        <f t="shared" si="81"/>
        <v>1.6303321714689744E-3</v>
      </c>
      <c r="O705">
        <f t="shared" si="82"/>
        <v>3.8637431758485197</v>
      </c>
      <c r="P705">
        <f t="shared" si="83"/>
        <v>0.18217688166891666</v>
      </c>
      <c r="Q705">
        <f t="shared" si="84"/>
        <v>4.1290602968981627E-3</v>
      </c>
      <c r="R705">
        <f t="shared" si="85"/>
        <v>5.3126974722469576E-4</v>
      </c>
      <c r="S705">
        <f t="shared" si="86"/>
        <v>3.5903157210697713E-6</v>
      </c>
      <c r="T705">
        <f t="shared" si="87"/>
        <v>0.18212930795245549</v>
      </c>
      <c r="U705">
        <v>3.0465753424657529</v>
      </c>
      <c r="V705">
        <v>2.2854299999999999</v>
      </c>
      <c r="W705" s="10" t="s">
        <v>712</v>
      </c>
    </row>
    <row r="706" spans="1:23">
      <c r="A706" t="s">
        <v>1342</v>
      </c>
      <c r="B706" t="s">
        <v>1341</v>
      </c>
      <c r="C706">
        <v>0.26</v>
      </c>
      <c r="D706">
        <v>0.02</v>
      </c>
      <c r="E706">
        <v>0.99</v>
      </c>
      <c r="F706">
        <v>7.0000000000000007E-2</v>
      </c>
      <c r="G706">
        <v>147.76916</v>
      </c>
      <c r="H706">
        <v>8.9013700000000001E-2</v>
      </c>
      <c r="I706">
        <v>0.15315500000000001</v>
      </c>
      <c r="J706">
        <v>1.3195699999999999E-2</v>
      </c>
      <c r="K706">
        <v>49.898899999999998</v>
      </c>
      <c r="L706">
        <v>0.54377200000000003</v>
      </c>
      <c r="M706">
        <f t="shared" ref="M706:M769" si="88">(G706/365)^(2/3)*E706^(1/3)</f>
        <v>0.54543000427424448</v>
      </c>
      <c r="N706">
        <f t="shared" ref="N706:N769" si="89">SQRT((2/3*(G706/365)^(-1/3)*E706^(1/3)*(H706/365))^2+(1/3*(G706/365)^(2/3)*E706^(-2/3)*F706)^2)</f>
        <v>1.2857118573836991E-2</v>
      </c>
      <c r="O706">
        <f t="shared" ref="O706:O769" si="90">0.004919*K706*SQRT(1-I706^2)*G706^(1/3)*E706^(2/3)</f>
        <v>1.2737914596236113</v>
      </c>
      <c r="P706">
        <f t="shared" ref="P706:P769" si="91">SQRT(Q706^2+R706^2+S706^2+T706^2)</f>
        <v>6.1684575837107965E-2</v>
      </c>
      <c r="Q706">
        <f t="shared" ref="Q706:Q769" si="92">0.004919*SQRT(1-I706^2)*G706^(1/3)*E706^(2/3)*L706</f>
        <v>1.3881110196466264E-2</v>
      </c>
      <c r="R706">
        <f t="shared" ref="R706:R769" si="93">0.004919*K706*I706/SQRT(1-I706^2)*G706^(1/3)*E706^(2/3)*J706</f>
        <v>2.6361512944399158E-3</v>
      </c>
      <c r="S706">
        <f t="shared" ref="S706:S769" si="94">0.004919*K706*SQRT(1-I706^2)*1/3*G706^(-2/3)*E706^(2/3)*H706</f>
        <v>2.5577030834105999E-4</v>
      </c>
      <c r="T706">
        <f t="shared" ref="T706:T769" si="95">0.004919*K706*SQRT(1-I706^2)*G706^(1/3)*2/3*E706^(-1/3)*F706</f>
        <v>6.0044041867779667E-2</v>
      </c>
      <c r="U706">
        <v>3.0465753424657529</v>
      </c>
      <c r="V706">
        <v>2.2854299999999999</v>
      </c>
      <c r="W706" s="10" t="s">
        <v>712</v>
      </c>
    </row>
    <row r="707" spans="1:23">
      <c r="A707" t="s">
        <v>1343</v>
      </c>
      <c r="B707" t="s">
        <v>1341</v>
      </c>
      <c r="C707">
        <v>0.26</v>
      </c>
      <c r="D707">
        <v>0.02</v>
      </c>
      <c r="E707">
        <v>0.99</v>
      </c>
      <c r="F707">
        <v>7.0000000000000007E-2</v>
      </c>
      <c r="G707">
        <v>950.69650999999999</v>
      </c>
      <c r="H707">
        <v>12.643599999999999</v>
      </c>
      <c r="I707">
        <v>0.16525100000000001</v>
      </c>
      <c r="J707">
        <v>4.0445500000000002E-2</v>
      </c>
      <c r="K707">
        <v>12.245100000000001</v>
      </c>
      <c r="L707">
        <v>0.64218600000000003</v>
      </c>
      <c r="M707">
        <f t="shared" si="88"/>
        <v>1.8867357923171562</v>
      </c>
      <c r="N707">
        <f t="shared" si="89"/>
        <v>4.7510854432359036E-2</v>
      </c>
      <c r="O707">
        <f t="shared" si="90"/>
        <v>0.58022657695145419</v>
      </c>
      <c r="P707">
        <f t="shared" si="91"/>
        <v>4.1189016679289779E-2</v>
      </c>
      <c r="Q707">
        <f t="shared" si="92"/>
        <v>3.0429590983017417E-2</v>
      </c>
      <c r="R707">
        <f t="shared" si="93"/>
        <v>3.986910905454057E-3</v>
      </c>
      <c r="S707">
        <f t="shared" si="94"/>
        <v>2.572202825744887E-3</v>
      </c>
      <c r="T707">
        <f t="shared" si="95"/>
        <v>2.7350747735085387E-2</v>
      </c>
      <c r="U707">
        <v>3.0465753424657529</v>
      </c>
      <c r="V707">
        <v>2.2854299999999999</v>
      </c>
      <c r="W707" s="10" t="s">
        <v>712</v>
      </c>
    </row>
    <row r="708" spans="1:23">
      <c r="A708" t="s">
        <v>1344</v>
      </c>
      <c r="B708" t="s">
        <v>1345</v>
      </c>
      <c r="C708">
        <v>0.22</v>
      </c>
      <c r="D708">
        <v>0.12</v>
      </c>
      <c r="E708">
        <v>0.81</v>
      </c>
      <c r="F708">
        <v>0.19</v>
      </c>
      <c r="G708">
        <v>345.63</v>
      </c>
      <c r="H708">
        <v>1.99</v>
      </c>
      <c r="I708">
        <v>0.54</v>
      </c>
      <c r="J708">
        <v>0.04</v>
      </c>
      <c r="K708">
        <v>59.05</v>
      </c>
      <c r="L708">
        <v>7.73</v>
      </c>
      <c r="M708">
        <f t="shared" si="88"/>
        <v>0.89889172870898548</v>
      </c>
      <c r="N708">
        <f t="shared" si="89"/>
        <v>7.0368354197122687E-2</v>
      </c>
      <c r="O708">
        <f t="shared" si="90"/>
        <v>1.4908358367934602</v>
      </c>
      <c r="P708">
        <f t="shared" si="91"/>
        <v>0.30743063011492217</v>
      </c>
      <c r="Q708">
        <f t="shared" si="92"/>
        <v>0.19515937372419048</v>
      </c>
      <c r="R708">
        <f t="shared" si="93"/>
        <v>4.5457445051861591E-2</v>
      </c>
      <c r="S708">
        <f t="shared" si="94"/>
        <v>2.8612131616844476E-3</v>
      </c>
      <c r="T708">
        <f t="shared" si="95"/>
        <v>0.23313482221461518</v>
      </c>
      <c r="U708">
        <v>5.2082191780821914</v>
      </c>
      <c r="V708">
        <v>2.4700000000000002</v>
      </c>
      <c r="W708" s="10" t="s">
        <v>100</v>
      </c>
    </row>
    <row r="709" spans="1:23">
      <c r="A709" t="s">
        <v>1346</v>
      </c>
      <c r="B709" t="s">
        <v>1345</v>
      </c>
      <c r="C709">
        <v>0.22</v>
      </c>
      <c r="D709">
        <v>0.12</v>
      </c>
      <c r="E709">
        <v>0.81</v>
      </c>
      <c r="F709">
        <v>0.19</v>
      </c>
      <c r="G709">
        <v>9017.76</v>
      </c>
      <c r="H709">
        <v>3180.74</v>
      </c>
      <c r="I709">
        <v>0.14000000000000001</v>
      </c>
      <c r="J709">
        <v>0.1</v>
      </c>
      <c r="K709">
        <v>170.54</v>
      </c>
      <c r="L709">
        <v>110.17</v>
      </c>
      <c r="M709">
        <f t="shared" si="88"/>
        <v>7.9073727516902519</v>
      </c>
      <c r="N709">
        <f t="shared" si="89"/>
        <v>1.9594873625588169</v>
      </c>
      <c r="O709">
        <f t="shared" si="90"/>
        <v>15.023148817361081</v>
      </c>
      <c r="P709">
        <f t="shared" si="91"/>
        <v>10.142644154299775</v>
      </c>
      <c r="Q709">
        <f t="shared" si="92"/>
        <v>9.705056322321278</v>
      </c>
      <c r="R709">
        <f t="shared" si="93"/>
        <v>0.21452884888112519</v>
      </c>
      <c r="S709">
        <f t="shared" si="94"/>
        <v>1.7663192917580837</v>
      </c>
      <c r="T709">
        <f t="shared" si="95"/>
        <v>2.3492989920153127</v>
      </c>
      <c r="U709" s="2"/>
      <c r="V709" s="2"/>
      <c r="W709" s="10" t="s">
        <v>100</v>
      </c>
    </row>
    <row r="710" spans="1:23">
      <c r="A710" t="s">
        <v>1347</v>
      </c>
      <c r="B710" t="s">
        <v>1348</v>
      </c>
      <c r="C710">
        <v>0.25</v>
      </c>
      <c r="D710">
        <v>0.1</v>
      </c>
      <c r="E710">
        <v>0.35</v>
      </c>
      <c r="F710">
        <v>0.03</v>
      </c>
      <c r="G710">
        <v>41.396999999999998</v>
      </c>
      <c r="H710">
        <v>1.6E-2</v>
      </c>
      <c r="I710">
        <v>0.314</v>
      </c>
      <c r="J710">
        <v>8.5999999999999993E-2</v>
      </c>
      <c r="K710" s="2"/>
      <c r="L710" s="2"/>
      <c r="M710">
        <f t="shared" si="88"/>
        <v>0.16512266325727065</v>
      </c>
      <c r="N710">
        <f t="shared" si="89"/>
        <v>4.717982226043956E-3</v>
      </c>
      <c r="O710">
        <f t="shared" si="90"/>
        <v>0</v>
      </c>
      <c r="P710">
        <f t="shared" si="91"/>
        <v>0</v>
      </c>
      <c r="Q710">
        <f t="shared" si="92"/>
        <v>0</v>
      </c>
      <c r="R710">
        <f t="shared" si="93"/>
        <v>0</v>
      </c>
      <c r="S710">
        <f t="shared" si="94"/>
        <v>0</v>
      </c>
      <c r="T710">
        <f t="shared" si="95"/>
        <v>0</v>
      </c>
      <c r="U710">
        <v>9.9232876712328775</v>
      </c>
      <c r="V710">
        <v>9.23</v>
      </c>
      <c r="W710" s="10" t="s">
        <v>115</v>
      </c>
    </row>
    <row r="711" spans="1:23">
      <c r="A711" t="s">
        <v>1349</v>
      </c>
      <c r="B711" t="s">
        <v>1348</v>
      </c>
      <c r="C711">
        <v>0.25</v>
      </c>
      <c r="D711">
        <v>0.1</v>
      </c>
      <c r="E711">
        <v>0.34</v>
      </c>
      <c r="F711">
        <v>0.05</v>
      </c>
      <c r="G711">
        <v>532.58000000000004</v>
      </c>
      <c r="H711">
        <v>3.33</v>
      </c>
      <c r="I711">
        <v>0.34200000000000003</v>
      </c>
      <c r="J711">
        <v>5.6000000000000001E-2</v>
      </c>
      <c r="K711" s="2"/>
      <c r="L711" s="2"/>
      <c r="M711">
        <f t="shared" si="88"/>
        <v>0.8978855139704327</v>
      </c>
      <c r="N711">
        <f t="shared" si="89"/>
        <v>4.4172841096562242E-2</v>
      </c>
      <c r="O711">
        <f t="shared" si="90"/>
        <v>0</v>
      </c>
      <c r="P711">
        <f t="shared" si="91"/>
        <v>0</v>
      </c>
      <c r="Q711">
        <f t="shared" si="92"/>
        <v>0</v>
      </c>
      <c r="R711">
        <f t="shared" si="93"/>
        <v>0</v>
      </c>
      <c r="S711">
        <f t="shared" si="94"/>
        <v>0</v>
      </c>
      <c r="T711">
        <f t="shared" si="95"/>
        <v>0</v>
      </c>
      <c r="U711" s="2"/>
      <c r="V711" s="2"/>
      <c r="W711" s="10" t="s">
        <v>115</v>
      </c>
    </row>
    <row r="712" spans="1:23">
      <c r="A712" t="s">
        <v>1350</v>
      </c>
      <c r="B712" t="s">
        <v>1351</v>
      </c>
      <c r="C712">
        <v>0.01</v>
      </c>
      <c r="D712">
        <v>0.06</v>
      </c>
      <c r="E712">
        <v>0.77</v>
      </c>
      <c r="F712">
        <v>0.19</v>
      </c>
      <c r="G712">
        <v>8.1351999999999993</v>
      </c>
      <c r="H712">
        <v>4.0000000000000001E-3</v>
      </c>
      <c r="I712">
        <v>0.187</v>
      </c>
      <c r="J712">
        <v>0.1</v>
      </c>
      <c r="K712">
        <v>4.6399999999999997</v>
      </c>
      <c r="L712">
        <v>0.47</v>
      </c>
      <c r="M712">
        <f t="shared" si="88"/>
        <v>7.2590617084075493E-2</v>
      </c>
      <c r="N712">
        <f t="shared" si="89"/>
        <v>5.9707042306080789E-3</v>
      </c>
      <c r="O712">
        <f t="shared" si="90"/>
        <v>3.7883375052737714E-2</v>
      </c>
      <c r="P712">
        <f t="shared" si="91"/>
        <v>7.3553061715854315E-3</v>
      </c>
      <c r="Q712">
        <f t="shared" si="92"/>
        <v>3.8373246281867938E-3</v>
      </c>
      <c r="R712">
        <f t="shared" si="93"/>
        <v>7.3408948882076885E-4</v>
      </c>
      <c r="S712">
        <f t="shared" si="94"/>
        <v>6.2089643446975634E-6</v>
      </c>
      <c r="T712">
        <f t="shared" si="95"/>
        <v>6.2318971948226529E-3</v>
      </c>
      <c r="U712">
        <v>1.167123287671233</v>
      </c>
      <c r="V712">
        <v>3.15</v>
      </c>
      <c r="W712" s="10" t="s">
        <v>115</v>
      </c>
    </row>
    <row r="713" spans="1:23">
      <c r="A713" t="s">
        <v>1352</v>
      </c>
      <c r="B713" t="s">
        <v>1351</v>
      </c>
      <c r="C713">
        <v>0.01</v>
      </c>
      <c r="D713">
        <v>0.06</v>
      </c>
      <c r="E713">
        <v>0.77</v>
      </c>
      <c r="F713">
        <v>0.19</v>
      </c>
      <c r="G713">
        <v>32.03</v>
      </c>
      <c r="H713">
        <v>0.02</v>
      </c>
      <c r="I713">
        <v>0.05</v>
      </c>
      <c r="J713">
        <v>0.02</v>
      </c>
      <c r="K713">
        <v>32.4</v>
      </c>
      <c r="L713">
        <v>0.6</v>
      </c>
      <c r="M713">
        <f t="shared" si="88"/>
        <v>0.18099765902700324</v>
      </c>
      <c r="N713">
        <f t="shared" si="89"/>
        <v>1.488744400101048E-2</v>
      </c>
      <c r="O713">
        <f t="shared" si="90"/>
        <v>0.42467602917894276</v>
      </c>
      <c r="P713">
        <f t="shared" si="91"/>
        <v>7.0302735395893212E-2</v>
      </c>
      <c r="Q713">
        <f t="shared" si="92"/>
        <v>7.8643709107211624E-3</v>
      </c>
      <c r="R713">
        <f t="shared" si="93"/>
        <v>4.2574038012926593E-4</v>
      </c>
      <c r="S713">
        <f t="shared" si="94"/>
        <v>8.8391305896335254E-5</v>
      </c>
      <c r="T713">
        <f t="shared" si="95"/>
        <v>6.9860126012120452E-2</v>
      </c>
      <c r="U713">
        <v>1.167123287671233</v>
      </c>
      <c r="V713">
        <v>3.15</v>
      </c>
      <c r="W713" s="10" t="s">
        <v>115</v>
      </c>
    </row>
    <row r="714" spans="1:23">
      <c r="A714" t="s">
        <v>1353</v>
      </c>
      <c r="B714" t="s">
        <v>1351</v>
      </c>
      <c r="C714">
        <v>0.01</v>
      </c>
      <c r="D714">
        <v>0.06</v>
      </c>
      <c r="E714">
        <v>0.77</v>
      </c>
      <c r="F714">
        <v>0.19</v>
      </c>
      <c r="G714">
        <v>431.7</v>
      </c>
      <c r="H714">
        <v>8.5</v>
      </c>
      <c r="I714">
        <v>0.27</v>
      </c>
      <c r="J714">
        <v>0.05</v>
      </c>
      <c r="K714">
        <v>18.2</v>
      </c>
      <c r="L714">
        <v>0.5</v>
      </c>
      <c r="M714">
        <f t="shared" si="88"/>
        <v>1.025076705687874</v>
      </c>
      <c r="N714">
        <f t="shared" si="89"/>
        <v>8.5380600553125727E-2</v>
      </c>
      <c r="O714">
        <f t="shared" si="90"/>
        <v>0.54730909783933057</v>
      </c>
      <c r="P714">
        <f t="shared" si="91"/>
        <v>9.1698067820238996E-2</v>
      </c>
      <c r="Q714">
        <f t="shared" si="92"/>
        <v>1.5035964226355237E-2</v>
      </c>
      <c r="R714">
        <f t="shared" si="93"/>
        <v>7.969661116202096E-3</v>
      </c>
      <c r="S714">
        <f t="shared" si="94"/>
        <v>3.5920989357071361E-3</v>
      </c>
      <c r="T714">
        <f t="shared" si="95"/>
        <v>9.0033531246296802E-2</v>
      </c>
      <c r="U714">
        <v>1.167123287671233</v>
      </c>
      <c r="V714">
        <v>3.15</v>
      </c>
      <c r="W714" s="10" t="s">
        <v>115</v>
      </c>
    </row>
    <row r="715" spans="1:23">
      <c r="A715" t="s">
        <v>1354</v>
      </c>
      <c r="B715" t="s">
        <v>1355</v>
      </c>
      <c r="C715">
        <v>-0.31</v>
      </c>
      <c r="D715">
        <v>0.09</v>
      </c>
      <c r="E715">
        <v>2.2999999999999998</v>
      </c>
      <c r="F715">
        <v>0.43</v>
      </c>
      <c r="G715">
        <v>124.6</v>
      </c>
      <c r="H715">
        <v>0</v>
      </c>
      <c r="I715">
        <v>0.23</v>
      </c>
      <c r="J715">
        <v>0</v>
      </c>
      <c r="K715">
        <v>287.5</v>
      </c>
      <c r="L715">
        <v>0.04</v>
      </c>
      <c r="M715">
        <f t="shared" si="88"/>
        <v>0.64475204840385048</v>
      </c>
      <c r="N715">
        <f t="shared" si="89"/>
        <v>4.018020011792111E-2</v>
      </c>
      <c r="O715">
        <f t="shared" si="90"/>
        <v>11.977619008945117</v>
      </c>
      <c r="P715">
        <f t="shared" si="91"/>
        <v>1.4928635891979993</v>
      </c>
      <c r="Q715">
        <f t="shared" si="92"/>
        <v>1.6664513403749728E-3</v>
      </c>
      <c r="R715">
        <f t="shared" si="93"/>
        <v>0</v>
      </c>
      <c r="S715">
        <f t="shared" si="94"/>
        <v>0</v>
      </c>
      <c r="T715">
        <f t="shared" si="95"/>
        <v>1.4928626590859131</v>
      </c>
      <c r="U715">
        <v>2.8082191780821919</v>
      </c>
      <c r="V715">
        <v>23.7</v>
      </c>
      <c r="W715" s="10" t="s">
        <v>115</v>
      </c>
    </row>
    <row r="716" spans="1:23">
      <c r="A716" t="s">
        <v>1356</v>
      </c>
      <c r="B716" t="s">
        <v>1357</v>
      </c>
      <c r="C716">
        <v>0.25</v>
      </c>
      <c r="D716">
        <v>0.04</v>
      </c>
      <c r="E716">
        <v>1.02</v>
      </c>
      <c r="F716">
        <v>7.0000000000000007E-2</v>
      </c>
      <c r="G716">
        <v>28.125</v>
      </c>
      <c r="H716">
        <v>1.9E-2</v>
      </c>
      <c r="I716">
        <v>0.14000000000000001</v>
      </c>
      <c r="J716">
        <v>7.0000000000000007E-2</v>
      </c>
      <c r="K716" s="2"/>
      <c r="L716" s="2"/>
      <c r="M716">
        <f t="shared" si="88"/>
        <v>0.18227754403292362</v>
      </c>
      <c r="N716">
        <f t="shared" si="89"/>
        <v>4.1705557630231926E-3</v>
      </c>
      <c r="O716">
        <f t="shared" si="90"/>
        <v>0</v>
      </c>
      <c r="P716">
        <f t="shared" si="91"/>
        <v>0</v>
      </c>
      <c r="Q716">
        <f t="shared" si="92"/>
        <v>0</v>
      </c>
      <c r="R716">
        <f t="shared" si="93"/>
        <v>0</v>
      </c>
      <c r="S716">
        <f t="shared" si="94"/>
        <v>0</v>
      </c>
      <c r="T716">
        <f t="shared" si="95"/>
        <v>0</v>
      </c>
      <c r="U716" s="2"/>
      <c r="V716" s="2"/>
      <c r="W716" s="10" t="s">
        <v>422</v>
      </c>
    </row>
    <row r="717" spans="1:23">
      <c r="A717" t="s">
        <v>1358</v>
      </c>
      <c r="B717" t="s">
        <v>1357</v>
      </c>
      <c r="C717">
        <v>0.25</v>
      </c>
      <c r="D717">
        <v>0.04</v>
      </c>
      <c r="E717">
        <v>1.02</v>
      </c>
      <c r="F717">
        <v>7.0000000000000007E-2</v>
      </c>
      <c r="G717">
        <v>67.3</v>
      </c>
      <c r="H717">
        <v>0.08</v>
      </c>
      <c r="I717">
        <v>0.12</v>
      </c>
      <c r="J717">
        <v>0.04</v>
      </c>
      <c r="K717" s="2"/>
      <c r="L717" s="2"/>
      <c r="M717">
        <f t="shared" si="88"/>
        <v>0.32609804144853716</v>
      </c>
      <c r="N717">
        <f t="shared" si="89"/>
        <v>7.464233970030665E-3</v>
      </c>
      <c r="O717">
        <f t="shared" si="90"/>
        <v>0</v>
      </c>
      <c r="P717">
        <f t="shared" si="91"/>
        <v>0</v>
      </c>
      <c r="Q717">
        <f t="shared" si="92"/>
        <v>0</v>
      </c>
      <c r="R717">
        <f t="shared" si="93"/>
        <v>0</v>
      </c>
      <c r="S717">
        <f t="shared" si="94"/>
        <v>0</v>
      </c>
      <c r="T717">
        <f t="shared" si="95"/>
        <v>0</v>
      </c>
      <c r="U717" s="2"/>
      <c r="V717" s="2"/>
      <c r="W717" s="10" t="s">
        <v>422</v>
      </c>
    </row>
    <row r="718" spans="1:23">
      <c r="A718" t="s">
        <v>1359</v>
      </c>
      <c r="B718" t="s">
        <v>1360</v>
      </c>
      <c r="C718">
        <v>0.16</v>
      </c>
      <c r="D718">
        <v>0.1</v>
      </c>
      <c r="E718">
        <v>2.04</v>
      </c>
      <c r="F718">
        <v>0.37</v>
      </c>
      <c r="G718">
        <v>1084.5</v>
      </c>
      <c r="H718">
        <v>23.2</v>
      </c>
      <c r="I718">
        <v>0.13</v>
      </c>
      <c r="J718">
        <v>0.05</v>
      </c>
      <c r="K718" s="2"/>
      <c r="L718" s="2"/>
      <c r="M718">
        <f t="shared" si="88"/>
        <v>2.6212061831344662</v>
      </c>
      <c r="N718">
        <f t="shared" si="89"/>
        <v>0.16282108077381768</v>
      </c>
      <c r="O718">
        <f t="shared" si="90"/>
        <v>0</v>
      </c>
      <c r="P718">
        <f t="shared" si="91"/>
        <v>0</v>
      </c>
      <c r="Q718">
        <f t="shared" si="92"/>
        <v>0</v>
      </c>
      <c r="R718">
        <f t="shared" si="93"/>
        <v>0</v>
      </c>
      <c r="S718">
        <f t="shared" si="94"/>
        <v>0</v>
      </c>
      <c r="T718">
        <f t="shared" si="95"/>
        <v>0</v>
      </c>
      <c r="U718" s="2"/>
      <c r="V718" s="2"/>
      <c r="W718" s="10" t="s">
        <v>1361</v>
      </c>
    </row>
    <row r="719" spans="1:23">
      <c r="A719" t="s">
        <v>1362</v>
      </c>
      <c r="B719" t="s">
        <v>1363</v>
      </c>
      <c r="C719">
        <v>0.15</v>
      </c>
      <c r="D719">
        <v>0.08</v>
      </c>
      <c r="E719">
        <v>2.1</v>
      </c>
      <c r="F719">
        <v>0.39</v>
      </c>
      <c r="G719">
        <v>2592.5</v>
      </c>
      <c r="H719">
        <v>116.1</v>
      </c>
      <c r="I719">
        <v>0.59</v>
      </c>
      <c r="J719">
        <v>0.04</v>
      </c>
      <c r="K719" s="2"/>
      <c r="L719" s="2"/>
      <c r="M719">
        <f t="shared" si="88"/>
        <v>4.731770786562028</v>
      </c>
      <c r="N719">
        <f t="shared" si="89"/>
        <v>0.3252052666875942</v>
      </c>
      <c r="O719">
        <f t="shared" si="90"/>
        <v>0</v>
      </c>
      <c r="P719">
        <f t="shared" si="91"/>
        <v>0</v>
      </c>
      <c r="Q719">
        <f t="shared" si="92"/>
        <v>0</v>
      </c>
      <c r="R719">
        <f t="shared" si="93"/>
        <v>0</v>
      </c>
      <c r="S719">
        <f t="shared" si="94"/>
        <v>0</v>
      </c>
      <c r="T719">
        <f t="shared" si="95"/>
        <v>0</v>
      </c>
      <c r="U719" s="2"/>
      <c r="V719" s="2"/>
      <c r="W719" s="10" t="s">
        <v>1364</v>
      </c>
    </row>
    <row r="720" spans="1:23">
      <c r="A720" t="s">
        <v>1365</v>
      </c>
      <c r="B720" t="s">
        <v>1366</v>
      </c>
      <c r="C720">
        <v>0</v>
      </c>
      <c r="D720">
        <v>0.1</v>
      </c>
      <c r="E720">
        <v>1.58</v>
      </c>
      <c r="F720">
        <v>0.28000000000000003</v>
      </c>
      <c r="G720">
        <v>88.9</v>
      </c>
      <c r="H720">
        <v>0.1</v>
      </c>
      <c r="I720">
        <v>0.05</v>
      </c>
      <c r="J720">
        <v>0.04</v>
      </c>
      <c r="K720">
        <v>45.5</v>
      </c>
      <c r="L720" s="2"/>
      <c r="M720">
        <f t="shared" si="88"/>
        <v>0.45424653863290904</v>
      </c>
      <c r="N720">
        <f t="shared" si="89"/>
        <v>2.6835290977474269E-2</v>
      </c>
      <c r="O720">
        <f t="shared" si="90"/>
        <v>1.353370325309877</v>
      </c>
      <c r="P720">
        <f t="shared" si="91"/>
        <v>0.15991568186431271</v>
      </c>
      <c r="Q720">
        <f t="shared" si="92"/>
        <v>0</v>
      </c>
      <c r="R720">
        <f t="shared" si="93"/>
        <v>2.7135244617741898E-3</v>
      </c>
      <c r="S720">
        <f t="shared" si="94"/>
        <v>5.0745044068611846E-4</v>
      </c>
      <c r="T720">
        <f t="shared" si="95"/>
        <v>0.15989185277922596</v>
      </c>
      <c r="U720">
        <v>4.1726027397260266</v>
      </c>
      <c r="V720">
        <v>9.4</v>
      </c>
      <c r="W720" s="10" t="s">
        <v>1330</v>
      </c>
    </row>
    <row r="721" spans="1:23">
      <c r="A721" t="s">
        <v>1367</v>
      </c>
      <c r="B721" t="s">
        <v>1366</v>
      </c>
      <c r="C721">
        <v>0</v>
      </c>
      <c r="D721">
        <v>0.1</v>
      </c>
      <c r="E721">
        <v>1.58</v>
      </c>
      <c r="F721">
        <v>0.28000000000000003</v>
      </c>
      <c r="G721">
        <v>2131.8000000000002</v>
      </c>
      <c r="H721">
        <v>88.3</v>
      </c>
      <c r="I721">
        <v>0.17</v>
      </c>
      <c r="J721">
        <v>0.06</v>
      </c>
      <c r="K721">
        <v>69</v>
      </c>
      <c r="L721" s="2"/>
      <c r="M721">
        <f t="shared" si="88"/>
        <v>3.777357513989267</v>
      </c>
      <c r="N721">
        <f t="shared" si="89"/>
        <v>0.24631093882583724</v>
      </c>
      <c r="O721">
        <f t="shared" si="90"/>
        <v>5.8395327836982123</v>
      </c>
      <c r="P721">
        <f t="shared" si="91"/>
        <v>0.6973005983027607</v>
      </c>
      <c r="Q721">
        <f t="shared" si="92"/>
        <v>0</v>
      </c>
      <c r="R721">
        <f t="shared" si="93"/>
        <v>6.1335840174772706E-2</v>
      </c>
      <c r="S721">
        <f t="shared" si="94"/>
        <v>8.06252532758783E-2</v>
      </c>
      <c r="T721">
        <f t="shared" si="95"/>
        <v>0.68990260735675091</v>
      </c>
      <c r="U721" s="2"/>
      <c r="V721" s="2"/>
      <c r="W721" s="10" t="s">
        <v>1330</v>
      </c>
    </row>
    <row r="722" spans="1:23">
      <c r="A722" t="s">
        <v>1368</v>
      </c>
      <c r="B722" t="s">
        <v>1369</v>
      </c>
      <c r="C722">
        <v>7.0000000000000007E-2</v>
      </c>
      <c r="D722">
        <v>0.01</v>
      </c>
      <c r="E722">
        <v>1.1200000000000001</v>
      </c>
      <c r="F722">
        <v>7.0000000000000007E-2</v>
      </c>
      <c r="G722">
        <v>1.8371999999999999</v>
      </c>
      <c r="H722">
        <v>0</v>
      </c>
      <c r="I722">
        <v>0.41</v>
      </c>
      <c r="J722">
        <v>0</v>
      </c>
      <c r="K722">
        <v>2</v>
      </c>
      <c r="L722">
        <v>0.01</v>
      </c>
      <c r="M722">
        <f t="shared" si="88"/>
        <v>3.0501068649125638E-2</v>
      </c>
      <c r="N722">
        <f t="shared" si="89"/>
        <v>6.3543893019011742E-4</v>
      </c>
      <c r="O722">
        <f t="shared" si="90"/>
        <v>1.1852406584028499E-2</v>
      </c>
      <c r="P722">
        <f t="shared" si="91"/>
        <v>4.9739328705372524E-4</v>
      </c>
      <c r="Q722">
        <f t="shared" si="92"/>
        <v>5.9262032920142492E-5</v>
      </c>
      <c r="R722">
        <f t="shared" si="93"/>
        <v>0</v>
      </c>
      <c r="S722">
        <f t="shared" si="94"/>
        <v>0</v>
      </c>
      <c r="T722">
        <f t="shared" si="95"/>
        <v>4.9385027433452081E-4</v>
      </c>
      <c r="U722" s="2"/>
      <c r="V722" s="2"/>
      <c r="W722" s="10" t="s">
        <v>1370</v>
      </c>
    </row>
    <row r="723" spans="1:23">
      <c r="A723" t="s">
        <v>1371</v>
      </c>
      <c r="B723" t="s">
        <v>1369</v>
      </c>
      <c r="C723">
        <v>7.0000000000000007E-2</v>
      </c>
      <c r="D723">
        <v>0.01</v>
      </c>
      <c r="E723">
        <v>1.1200000000000001</v>
      </c>
      <c r="F723">
        <v>7.0000000000000007E-2</v>
      </c>
      <c r="G723">
        <v>194</v>
      </c>
      <c r="H723">
        <v>0</v>
      </c>
      <c r="I723">
        <v>0.04</v>
      </c>
      <c r="J723">
        <v>0</v>
      </c>
      <c r="K723">
        <v>3.3</v>
      </c>
      <c r="L723">
        <v>0.01</v>
      </c>
      <c r="M723">
        <f t="shared" si="88"/>
        <v>0.68141535836908207</v>
      </c>
      <c r="N723">
        <f t="shared" si="89"/>
        <v>1.4196153299355876E-2</v>
      </c>
      <c r="O723">
        <f t="shared" si="90"/>
        <v>0.10126413104869419</v>
      </c>
      <c r="P723">
        <f t="shared" si="91"/>
        <v>4.2304826593730282E-3</v>
      </c>
      <c r="Q723">
        <f t="shared" si="92"/>
        <v>3.068610031778612E-4</v>
      </c>
      <c r="R723">
        <f t="shared" si="93"/>
        <v>0</v>
      </c>
      <c r="S723">
        <f t="shared" si="94"/>
        <v>0</v>
      </c>
      <c r="T723">
        <f t="shared" si="95"/>
        <v>4.2193387936955914E-3</v>
      </c>
      <c r="U723" s="2"/>
      <c r="V723" s="2"/>
      <c r="W723" s="10" t="s">
        <v>1370</v>
      </c>
    </row>
    <row r="724" spans="1:23">
      <c r="A724" t="s">
        <v>1372</v>
      </c>
      <c r="B724" t="s">
        <v>1373</v>
      </c>
      <c r="C724">
        <v>0.2</v>
      </c>
      <c r="D724">
        <v>0.13</v>
      </c>
      <c r="E724">
        <v>1.69</v>
      </c>
      <c r="F724">
        <v>0.3</v>
      </c>
      <c r="G724">
        <v>822.3</v>
      </c>
      <c r="H724">
        <v>16.8</v>
      </c>
      <c r="I724">
        <v>7.0000000000000007E-2</v>
      </c>
      <c r="J724">
        <v>7.0000000000000007E-2</v>
      </c>
      <c r="K724" s="2"/>
      <c r="L724" s="2"/>
      <c r="M724">
        <f t="shared" si="88"/>
        <v>2.0470126134387732</v>
      </c>
      <c r="N724">
        <f t="shared" si="89"/>
        <v>0.12429246586582407</v>
      </c>
      <c r="O724">
        <f t="shared" si="90"/>
        <v>0</v>
      </c>
      <c r="P724">
        <f t="shared" si="91"/>
        <v>0</v>
      </c>
      <c r="Q724">
        <f t="shared" si="92"/>
        <v>0</v>
      </c>
      <c r="R724">
        <f t="shared" si="93"/>
        <v>0</v>
      </c>
      <c r="S724">
        <f t="shared" si="94"/>
        <v>0</v>
      </c>
      <c r="T724">
        <f t="shared" si="95"/>
        <v>0</v>
      </c>
      <c r="U724" s="2"/>
      <c r="V724" s="2"/>
      <c r="W724" s="10" t="s">
        <v>1364</v>
      </c>
    </row>
    <row r="725" spans="1:23">
      <c r="A725" t="s">
        <v>1374</v>
      </c>
      <c r="B725" t="s">
        <v>1375</v>
      </c>
      <c r="C725">
        <v>-0.13</v>
      </c>
      <c r="D725">
        <v>0.13</v>
      </c>
      <c r="E725">
        <v>1.33</v>
      </c>
      <c r="F725">
        <v>0.4</v>
      </c>
      <c r="G725">
        <v>511.09800000000001</v>
      </c>
      <c r="H725">
        <v>8.8999999999999996E-2</v>
      </c>
      <c r="I725">
        <v>0.71240000000000003</v>
      </c>
      <c r="J725">
        <v>3.8999999999999998E-3</v>
      </c>
      <c r="K725">
        <v>307.60000000000002</v>
      </c>
      <c r="L725">
        <v>2.2999999999999998</v>
      </c>
      <c r="M725">
        <f t="shared" si="88"/>
        <v>1.3764425568910104</v>
      </c>
      <c r="N725">
        <f t="shared" si="89"/>
        <v>0.13798932127980262</v>
      </c>
      <c r="O725">
        <f t="shared" si="90"/>
        <v>10.267452253420684</v>
      </c>
      <c r="P725">
        <f t="shared" si="91"/>
        <v>2.0608823292957745</v>
      </c>
      <c r="Q725">
        <f t="shared" si="92"/>
        <v>7.6772237265499227E-2</v>
      </c>
      <c r="R725">
        <f t="shared" si="93"/>
        <v>5.7923808475976668E-2</v>
      </c>
      <c r="S725">
        <f t="shared" si="94"/>
        <v>5.959739296928318E-4</v>
      </c>
      <c r="T725">
        <f t="shared" si="95"/>
        <v>2.0586370432923675</v>
      </c>
      <c r="U725" s="2"/>
      <c r="V725" s="2"/>
      <c r="W725" s="10" t="s">
        <v>25</v>
      </c>
    </row>
    <row r="726" spans="1:23">
      <c r="A726" t="s">
        <v>1376</v>
      </c>
      <c r="B726" t="s">
        <v>1377</v>
      </c>
      <c r="C726">
        <v>0.22</v>
      </c>
      <c r="D726">
        <v>0.2</v>
      </c>
      <c r="E726">
        <v>0.49</v>
      </c>
      <c r="F726">
        <v>0.05</v>
      </c>
      <c r="G726">
        <v>111.7</v>
      </c>
      <c r="H726">
        <v>0.7</v>
      </c>
      <c r="I726">
        <v>0.28999999999999998</v>
      </c>
      <c r="J726">
        <v>0.02</v>
      </c>
      <c r="K726" s="2"/>
      <c r="L726" s="2"/>
      <c r="M726">
        <f t="shared" si="88"/>
        <v>0.35801858006782522</v>
      </c>
      <c r="N726">
        <f t="shared" si="89"/>
        <v>1.2269019614909522E-2</v>
      </c>
      <c r="O726">
        <f t="shared" si="90"/>
        <v>0</v>
      </c>
      <c r="P726">
        <f t="shared" si="91"/>
        <v>0</v>
      </c>
      <c r="Q726">
        <f t="shared" si="92"/>
        <v>0</v>
      </c>
      <c r="R726">
        <f t="shared" si="93"/>
        <v>0</v>
      </c>
      <c r="S726">
        <f t="shared" si="94"/>
        <v>0</v>
      </c>
      <c r="T726">
        <f t="shared" si="95"/>
        <v>0</v>
      </c>
      <c r="U726">
        <v>0.48767123287671232</v>
      </c>
      <c r="V726">
        <v>3.9</v>
      </c>
      <c r="W726" s="10" t="s">
        <v>115</v>
      </c>
    </row>
    <row r="727" spans="1:23">
      <c r="A727" t="s">
        <v>1378</v>
      </c>
      <c r="B727" t="s">
        <v>1379</v>
      </c>
      <c r="C727">
        <v>-0.15</v>
      </c>
      <c r="D727">
        <v>0.08</v>
      </c>
      <c r="E727">
        <v>1.98</v>
      </c>
      <c r="F727">
        <v>0.37</v>
      </c>
      <c r="G727">
        <v>1560</v>
      </c>
      <c r="H727">
        <v>54</v>
      </c>
      <c r="I727">
        <v>0.16</v>
      </c>
      <c r="J727">
        <v>0.06</v>
      </c>
      <c r="K727" s="2"/>
      <c r="L727" s="2"/>
      <c r="M727">
        <f t="shared" si="88"/>
        <v>3.307066180378893</v>
      </c>
      <c r="N727">
        <f t="shared" si="89"/>
        <v>0.21967817699294565</v>
      </c>
      <c r="O727">
        <f t="shared" si="90"/>
        <v>0</v>
      </c>
      <c r="P727">
        <f t="shared" si="91"/>
        <v>0</v>
      </c>
      <c r="Q727">
        <f t="shared" si="92"/>
        <v>0</v>
      </c>
      <c r="R727">
        <f t="shared" si="93"/>
        <v>0</v>
      </c>
      <c r="S727">
        <f t="shared" si="94"/>
        <v>0</v>
      </c>
      <c r="T727">
        <f t="shared" si="95"/>
        <v>0</v>
      </c>
      <c r="U727" s="2"/>
      <c r="V727" s="2"/>
      <c r="W727" s="10" t="s">
        <v>1364</v>
      </c>
    </row>
    <row r="728" spans="1:23">
      <c r="A728" t="s">
        <v>1380</v>
      </c>
      <c r="B728" t="s">
        <v>1381</v>
      </c>
      <c r="C728">
        <v>0.23</v>
      </c>
      <c r="D728">
        <v>0.05</v>
      </c>
      <c r="E728">
        <v>0.94</v>
      </c>
      <c r="F728">
        <v>7.0000000000000007E-2</v>
      </c>
      <c r="G728">
        <v>5.0505000000000004</v>
      </c>
      <c r="H728">
        <v>1.5E-3</v>
      </c>
      <c r="I728">
        <v>2.4E-2</v>
      </c>
      <c r="J728">
        <v>1.4E-2</v>
      </c>
      <c r="K728">
        <v>130.9</v>
      </c>
      <c r="L728">
        <v>1.7</v>
      </c>
      <c r="M728">
        <f t="shared" si="88"/>
        <v>5.645949099961408E-2</v>
      </c>
      <c r="N728">
        <f t="shared" si="89"/>
        <v>1.4015213112838929E-3</v>
      </c>
      <c r="O728">
        <f t="shared" si="90"/>
        <v>1.0597938227739374</v>
      </c>
      <c r="P728">
        <f t="shared" si="91"/>
        <v>5.438560068592075E-2</v>
      </c>
      <c r="Q728">
        <f t="shared" si="92"/>
        <v>1.3763556139921262E-2</v>
      </c>
      <c r="R728">
        <f t="shared" si="93"/>
        <v>3.5629595091977274E-4</v>
      </c>
      <c r="S728">
        <f t="shared" si="94"/>
        <v>1.0491969337431317E-4</v>
      </c>
      <c r="T728">
        <f t="shared" si="95"/>
        <v>5.2613877726365693E-2</v>
      </c>
      <c r="U728">
        <v>0.39945205479452062</v>
      </c>
      <c r="V728">
        <v>5.97</v>
      </c>
      <c r="W728" s="10" t="s">
        <v>499</v>
      </c>
    </row>
    <row r="729" spans="1:23">
      <c r="A729" t="s">
        <v>1382</v>
      </c>
      <c r="B729" t="s">
        <v>1383</v>
      </c>
      <c r="C729">
        <v>0.28999999999999998</v>
      </c>
      <c r="D729">
        <v>0.13</v>
      </c>
      <c r="E729">
        <v>1.63</v>
      </c>
      <c r="F729">
        <v>0.28000000000000003</v>
      </c>
      <c r="G729">
        <v>1058.8</v>
      </c>
      <c r="H729">
        <v>6.7</v>
      </c>
      <c r="I729">
        <v>0.61</v>
      </c>
      <c r="J729">
        <v>0.03</v>
      </c>
      <c r="K729">
        <v>320.10000000000002</v>
      </c>
      <c r="L729" s="2"/>
      <c r="M729">
        <f t="shared" si="88"/>
        <v>2.3937378130660729</v>
      </c>
      <c r="N729">
        <f t="shared" si="89"/>
        <v>0.13743623301897481</v>
      </c>
      <c r="O729">
        <f t="shared" si="90"/>
        <v>17.613166965381598</v>
      </c>
      <c r="P729">
        <f t="shared" si="91"/>
        <v>2.0816770930543136</v>
      </c>
      <c r="Q729">
        <f t="shared" si="92"/>
        <v>0</v>
      </c>
      <c r="R729">
        <f t="shared" si="93"/>
        <v>0.51333166979850819</v>
      </c>
      <c r="S729">
        <f t="shared" si="94"/>
        <v>3.7151561096857057E-2</v>
      </c>
      <c r="T729">
        <f t="shared" si="95"/>
        <v>2.017049795626523</v>
      </c>
      <c r="U729">
        <v>4.1643835616438354</v>
      </c>
      <c r="V729">
        <v>10.1</v>
      </c>
      <c r="W729" s="10" t="s">
        <v>1330</v>
      </c>
    </row>
    <row r="730" spans="1:23">
      <c r="A730" t="s">
        <v>1384</v>
      </c>
      <c r="B730" t="s">
        <v>1385</v>
      </c>
      <c r="C730">
        <v>0.19</v>
      </c>
      <c r="D730">
        <v>0.02</v>
      </c>
      <c r="E730">
        <v>1.1499999999999999</v>
      </c>
      <c r="F730">
        <v>0.08</v>
      </c>
      <c r="G730">
        <v>302.8</v>
      </c>
      <c r="H730">
        <v>2.2999999999999998</v>
      </c>
      <c r="I730">
        <v>0.14000000000000001</v>
      </c>
      <c r="J730">
        <v>0.13</v>
      </c>
      <c r="K730">
        <v>57.1</v>
      </c>
      <c r="L730">
        <v>5.2</v>
      </c>
      <c r="M730">
        <f t="shared" si="88"/>
        <v>0.9249990450138118</v>
      </c>
      <c r="N730">
        <f t="shared" si="89"/>
        <v>2.19547451660288E-2</v>
      </c>
      <c r="O730">
        <f t="shared" si="90"/>
        <v>2.049895707091832</v>
      </c>
      <c r="P730">
        <f t="shared" si="91"/>
        <v>0.21298476931066324</v>
      </c>
      <c r="Q730">
        <f t="shared" si="92"/>
        <v>0.18668051973515809</v>
      </c>
      <c r="R730">
        <f t="shared" si="93"/>
        <v>3.8053959474776966E-2</v>
      </c>
      <c r="S730">
        <f t="shared" si="94"/>
        <v>5.1901806762562931E-3</v>
      </c>
      <c r="T730">
        <f t="shared" si="95"/>
        <v>9.5067626995563231E-2</v>
      </c>
      <c r="U730" s="2"/>
      <c r="V730" s="2"/>
      <c r="W730" s="10" t="s">
        <v>292</v>
      </c>
    </row>
    <row r="731" spans="1:23" s="8" customFormat="1">
      <c r="A731" s="8" t="s">
        <v>1386</v>
      </c>
      <c r="B731" s="8" t="s">
        <v>1387</v>
      </c>
      <c r="C731" s="8">
        <v>0.09</v>
      </c>
      <c r="D731" s="8">
        <v>0.09</v>
      </c>
      <c r="M731" s="8">
        <f t="shared" si="88"/>
        <v>0</v>
      </c>
      <c r="N731" s="8" t="e">
        <f t="shared" si="89"/>
        <v>#DIV/0!</v>
      </c>
      <c r="O731" s="8">
        <f t="shared" si="90"/>
        <v>0</v>
      </c>
      <c r="P731" s="8" t="e">
        <f t="shared" si="91"/>
        <v>#DIV/0!</v>
      </c>
      <c r="Q731" s="8">
        <f t="shared" si="92"/>
        <v>0</v>
      </c>
      <c r="R731" s="8">
        <f t="shared" si="93"/>
        <v>0</v>
      </c>
      <c r="S731" s="8" t="e">
        <f t="shared" si="94"/>
        <v>#DIV/0!</v>
      </c>
      <c r="T731" s="8" t="e">
        <f t="shared" si="95"/>
        <v>#DIV/0!</v>
      </c>
      <c r="W731" s="9" t="s">
        <v>1388</v>
      </c>
    </row>
    <row r="732" spans="1:23">
      <c r="A732" t="s">
        <v>1389</v>
      </c>
      <c r="B732" t="s">
        <v>1390</v>
      </c>
      <c r="C732">
        <v>0.11</v>
      </c>
      <c r="D732">
        <v>0.03</v>
      </c>
      <c r="E732">
        <v>1.56</v>
      </c>
      <c r="F732">
        <v>0.17</v>
      </c>
      <c r="G732">
        <v>1300</v>
      </c>
      <c r="H732">
        <v>15</v>
      </c>
      <c r="I732">
        <v>0.125</v>
      </c>
      <c r="J732">
        <v>4.9000000000000002E-2</v>
      </c>
      <c r="K732">
        <v>27.3</v>
      </c>
      <c r="L732">
        <v>1.3</v>
      </c>
      <c r="M732">
        <f t="shared" si="88"/>
        <v>2.7048417297609095</v>
      </c>
      <c r="N732">
        <f t="shared" si="89"/>
        <v>0.10043167670558702</v>
      </c>
      <c r="O732">
        <f t="shared" si="90"/>
        <v>1.9559178358696896</v>
      </c>
      <c r="P732">
        <f t="shared" si="91"/>
        <v>0.17050222841786447</v>
      </c>
      <c r="Q732">
        <f t="shared" si="92"/>
        <v>9.3138944565223286E-2</v>
      </c>
      <c r="R732">
        <f t="shared" si="93"/>
        <v>1.2170155423189177E-2</v>
      </c>
      <c r="S732">
        <f t="shared" si="94"/>
        <v>7.5227609071911155E-3</v>
      </c>
      <c r="T732">
        <f t="shared" si="95"/>
        <v>0.14209659491360993</v>
      </c>
      <c r="U732">
        <v>9.1863013698630134</v>
      </c>
      <c r="V732">
        <v>4.8</v>
      </c>
      <c r="W732" s="10" t="s">
        <v>28</v>
      </c>
    </row>
    <row r="733" spans="1:23">
      <c r="A733" t="s">
        <v>1391</v>
      </c>
      <c r="B733" t="s">
        <v>1392</v>
      </c>
      <c r="C733" s="2"/>
      <c r="D733" s="2"/>
      <c r="E733" s="2"/>
      <c r="F733" s="2"/>
      <c r="G733">
        <v>48.616</v>
      </c>
      <c r="H733">
        <v>3.3999999999999998E-3</v>
      </c>
      <c r="I733">
        <v>0.21</v>
      </c>
      <c r="J733">
        <v>0.105</v>
      </c>
      <c r="K733" s="2"/>
      <c r="L733" s="2"/>
      <c r="M733">
        <f t="shared" si="88"/>
        <v>0</v>
      </c>
      <c r="N733" t="e">
        <f t="shared" si="89"/>
        <v>#DIV/0!</v>
      </c>
      <c r="O733">
        <f t="shared" si="90"/>
        <v>0</v>
      </c>
      <c r="P733" t="e">
        <f t="shared" si="91"/>
        <v>#DIV/0!</v>
      </c>
      <c r="Q733">
        <f t="shared" si="92"/>
        <v>0</v>
      </c>
      <c r="R733">
        <f t="shared" si="93"/>
        <v>0</v>
      </c>
      <c r="S733">
        <f t="shared" si="94"/>
        <v>0</v>
      </c>
      <c r="T733" t="e">
        <f t="shared" si="95"/>
        <v>#DIV/0!</v>
      </c>
      <c r="U733">
        <v>10.08767123287671</v>
      </c>
      <c r="V733">
        <v>0.65</v>
      </c>
      <c r="W733" s="5"/>
    </row>
    <row r="734" spans="1:23">
      <c r="A734" t="s">
        <v>1393</v>
      </c>
      <c r="B734" t="s">
        <v>1392</v>
      </c>
      <c r="C734" s="2"/>
      <c r="D734" s="2"/>
      <c r="E734" s="2"/>
      <c r="F734" s="2"/>
      <c r="G734">
        <v>121.54</v>
      </c>
      <c r="H734">
        <v>0.25</v>
      </c>
      <c r="I734">
        <v>0.23</v>
      </c>
      <c r="J734">
        <v>0.11</v>
      </c>
      <c r="K734" s="2"/>
      <c r="L734" s="2"/>
      <c r="M734">
        <f t="shared" si="88"/>
        <v>0</v>
      </c>
      <c r="N734" t="e">
        <f t="shared" si="89"/>
        <v>#DIV/0!</v>
      </c>
      <c r="O734">
        <f t="shared" si="90"/>
        <v>0</v>
      </c>
      <c r="P734" t="e">
        <f t="shared" si="91"/>
        <v>#DIV/0!</v>
      </c>
      <c r="Q734">
        <f t="shared" si="92"/>
        <v>0</v>
      </c>
      <c r="R734">
        <f t="shared" si="93"/>
        <v>0</v>
      </c>
      <c r="S734">
        <f t="shared" si="94"/>
        <v>0</v>
      </c>
      <c r="T734" t="e">
        <f t="shared" si="95"/>
        <v>#DIV/0!</v>
      </c>
      <c r="U734">
        <v>10.08767123287671</v>
      </c>
      <c r="V734">
        <v>0.65</v>
      </c>
      <c r="W734" s="5"/>
    </row>
    <row r="735" spans="1:23">
      <c r="A735" t="s">
        <v>1394</v>
      </c>
      <c r="B735" t="s">
        <v>1395</v>
      </c>
      <c r="C735">
        <v>-0.12</v>
      </c>
      <c r="D735">
        <v>0.06</v>
      </c>
      <c r="E735">
        <v>1.26</v>
      </c>
      <c r="F735">
        <v>0.09</v>
      </c>
      <c r="G735">
        <v>2.9895933000000001</v>
      </c>
      <c r="H735">
        <v>4.8999999999999997E-6</v>
      </c>
      <c r="I735">
        <v>0.03</v>
      </c>
      <c r="J735">
        <v>1.8499999999999999E-2</v>
      </c>
      <c r="K735" s="2"/>
      <c r="L735" s="2"/>
      <c r="M735">
        <f t="shared" si="88"/>
        <v>4.388704565597578E-2</v>
      </c>
      <c r="N735">
        <f t="shared" si="89"/>
        <v>1.0449296595759895E-3</v>
      </c>
      <c r="O735">
        <f t="shared" si="90"/>
        <v>0</v>
      </c>
      <c r="P735">
        <f t="shared" si="91"/>
        <v>0</v>
      </c>
      <c r="Q735">
        <f t="shared" si="92"/>
        <v>0</v>
      </c>
      <c r="R735">
        <f t="shared" si="93"/>
        <v>0</v>
      </c>
      <c r="S735">
        <f t="shared" si="94"/>
        <v>0</v>
      </c>
      <c r="T735">
        <f t="shared" si="95"/>
        <v>0</v>
      </c>
      <c r="U735" s="2"/>
      <c r="V735" s="2"/>
      <c r="W735" s="10" t="s">
        <v>327</v>
      </c>
    </row>
    <row r="736" spans="1:23">
      <c r="A736" t="s">
        <v>1396</v>
      </c>
      <c r="B736" t="s">
        <v>1397</v>
      </c>
      <c r="C736">
        <v>-0.22</v>
      </c>
      <c r="D736">
        <v>0.06</v>
      </c>
      <c r="E736">
        <v>1.19</v>
      </c>
      <c r="F736">
        <v>0.09</v>
      </c>
      <c r="G736">
        <v>1276</v>
      </c>
      <c r="H736">
        <v>77</v>
      </c>
      <c r="I736">
        <v>0.21</v>
      </c>
      <c r="J736">
        <v>3.8E-3</v>
      </c>
      <c r="K736">
        <v>65.7</v>
      </c>
      <c r="L736">
        <v>2.5</v>
      </c>
      <c r="M736">
        <f t="shared" si="88"/>
        <v>2.4409236414543529</v>
      </c>
      <c r="N736">
        <f t="shared" si="89"/>
        <v>0.11588584125547816</v>
      </c>
      <c r="O736">
        <f t="shared" si="90"/>
        <v>3.8485454693611323</v>
      </c>
      <c r="P736">
        <f t="shared" si="91"/>
        <v>0.25515121816095593</v>
      </c>
      <c r="Q736">
        <f t="shared" si="92"/>
        <v>0.14644389152820139</v>
      </c>
      <c r="R736">
        <f t="shared" si="93"/>
        <v>3.2128248609166058E-3</v>
      </c>
      <c r="S736">
        <f t="shared" si="94"/>
        <v>7.7413270935425132E-2</v>
      </c>
      <c r="T736">
        <f t="shared" si="95"/>
        <v>0.19404430937955289</v>
      </c>
      <c r="U736">
        <v>1.394520547945205</v>
      </c>
      <c r="V736">
        <v>2.2000000000000002</v>
      </c>
      <c r="W736" s="10" t="s">
        <v>137</v>
      </c>
    </row>
    <row r="737" spans="1:23">
      <c r="A737" t="s">
        <v>1398</v>
      </c>
      <c r="B737" t="s">
        <v>1399</v>
      </c>
      <c r="C737">
        <v>-0.03</v>
      </c>
      <c r="D737">
        <v>0.04</v>
      </c>
      <c r="E737">
        <v>0.89</v>
      </c>
      <c r="F737">
        <v>0.06</v>
      </c>
      <c r="G737">
        <v>62.95</v>
      </c>
      <c r="H737">
        <v>0.17</v>
      </c>
      <c r="I737">
        <v>0.05</v>
      </c>
      <c r="J737">
        <v>0.05</v>
      </c>
      <c r="K737" s="2"/>
      <c r="L737" s="2"/>
      <c r="M737">
        <f t="shared" si="88"/>
        <v>0.29803361381131416</v>
      </c>
      <c r="N737">
        <f t="shared" si="89"/>
        <v>6.7188442923177688E-3</v>
      </c>
      <c r="O737">
        <f t="shared" si="90"/>
        <v>0</v>
      </c>
      <c r="P737">
        <f t="shared" si="91"/>
        <v>0</v>
      </c>
      <c r="Q737">
        <f t="shared" si="92"/>
        <v>0</v>
      </c>
      <c r="R737">
        <f t="shared" si="93"/>
        <v>0</v>
      </c>
      <c r="S737">
        <f t="shared" si="94"/>
        <v>0</v>
      </c>
      <c r="T737">
        <f t="shared" si="95"/>
        <v>0</v>
      </c>
      <c r="U737" s="2"/>
      <c r="V737" s="2"/>
      <c r="W737" s="10" t="s">
        <v>1400</v>
      </c>
    </row>
    <row r="738" spans="1:23">
      <c r="A738" t="s">
        <v>1401</v>
      </c>
      <c r="B738" t="s">
        <v>1402</v>
      </c>
      <c r="C738">
        <v>0.01</v>
      </c>
      <c r="D738">
        <v>0.09</v>
      </c>
      <c r="E738">
        <v>1.22</v>
      </c>
      <c r="F738">
        <v>0.06</v>
      </c>
      <c r="G738">
        <v>6.2385368999999997</v>
      </c>
      <c r="H738">
        <v>3.3000000000000002E-6</v>
      </c>
      <c r="I738">
        <v>0.05</v>
      </c>
      <c r="J738">
        <v>0.05</v>
      </c>
      <c r="K738" s="2"/>
      <c r="L738" s="2"/>
      <c r="M738">
        <f t="shared" si="88"/>
        <v>7.0900048575544869E-2</v>
      </c>
      <c r="N738">
        <f t="shared" si="89"/>
        <v>1.1622958785565424E-3</v>
      </c>
      <c r="O738">
        <f t="shared" si="90"/>
        <v>0</v>
      </c>
      <c r="P738">
        <f t="shared" si="91"/>
        <v>0</v>
      </c>
      <c r="Q738">
        <f t="shared" si="92"/>
        <v>0</v>
      </c>
      <c r="R738">
        <f t="shared" si="93"/>
        <v>0</v>
      </c>
      <c r="S738">
        <f t="shared" si="94"/>
        <v>0</v>
      </c>
      <c r="T738">
        <f t="shared" si="95"/>
        <v>0</v>
      </c>
      <c r="U738" s="2"/>
      <c r="V738" s="2"/>
      <c r="W738" s="10" t="s">
        <v>1400</v>
      </c>
    </row>
    <row r="739" spans="1:23">
      <c r="A739" t="s">
        <v>1403</v>
      </c>
      <c r="B739" t="s">
        <v>1404</v>
      </c>
      <c r="C739">
        <v>0.44</v>
      </c>
      <c r="D739">
        <v>0.14000000000000001</v>
      </c>
      <c r="E739">
        <v>1.06</v>
      </c>
      <c r="F739">
        <v>0.08</v>
      </c>
      <c r="G739">
        <v>223.3</v>
      </c>
      <c r="H739">
        <v>2.1</v>
      </c>
      <c r="I739">
        <v>0.31850000000000001</v>
      </c>
      <c r="J739">
        <v>7.8600000000000003E-2</v>
      </c>
      <c r="K739">
        <v>246</v>
      </c>
      <c r="L739">
        <v>17</v>
      </c>
      <c r="M739">
        <f t="shared" si="88"/>
        <v>0.73479443895047736</v>
      </c>
      <c r="N739">
        <f t="shared" si="89"/>
        <v>1.9050800284038452E-2</v>
      </c>
      <c r="O739">
        <f t="shared" si="90"/>
        <v>7.2346647561536717</v>
      </c>
      <c r="P739">
        <f t="shared" si="91"/>
        <v>0.65084509171987448</v>
      </c>
      <c r="Q739">
        <f t="shared" si="92"/>
        <v>0.49995650753907489</v>
      </c>
      <c r="R739">
        <f t="shared" si="93"/>
        <v>0.20156002323949307</v>
      </c>
      <c r="S739">
        <f t="shared" si="94"/>
        <v>2.2679199862550715E-2</v>
      </c>
      <c r="T739">
        <f t="shared" si="95"/>
        <v>0.3640082896177948</v>
      </c>
      <c r="U739">
        <v>1.789041095890411</v>
      </c>
      <c r="V739">
        <v>8</v>
      </c>
      <c r="W739" s="10" t="s">
        <v>1400</v>
      </c>
    </row>
    <row r="740" spans="1:23">
      <c r="A740" t="s">
        <v>1405</v>
      </c>
      <c r="B740" t="s">
        <v>1406</v>
      </c>
      <c r="C740">
        <v>0.32</v>
      </c>
      <c r="D740">
        <v>0.04</v>
      </c>
      <c r="E740">
        <v>1.1299999999999999</v>
      </c>
      <c r="F740">
        <v>0.08</v>
      </c>
      <c r="G740">
        <v>523.9</v>
      </c>
      <c r="H740">
        <v>0.7</v>
      </c>
      <c r="I740">
        <v>2.1399999999999999E-2</v>
      </c>
      <c r="J740">
        <v>7.7000000000000002E-3</v>
      </c>
      <c r="K740" s="2"/>
      <c r="L740" s="2"/>
      <c r="M740">
        <f t="shared" si="88"/>
        <v>1.3253477256518815</v>
      </c>
      <c r="N740">
        <f t="shared" si="89"/>
        <v>3.1298915133949265E-2</v>
      </c>
      <c r="O740">
        <f t="shared" si="90"/>
        <v>0</v>
      </c>
      <c r="P740">
        <f t="shared" si="91"/>
        <v>0</v>
      </c>
      <c r="Q740">
        <f t="shared" si="92"/>
        <v>0</v>
      </c>
      <c r="R740">
        <f t="shared" si="93"/>
        <v>0</v>
      </c>
      <c r="S740">
        <f t="shared" si="94"/>
        <v>0</v>
      </c>
      <c r="T740">
        <f t="shared" si="95"/>
        <v>0</v>
      </c>
      <c r="U740">
        <v>1.0027397260273969</v>
      </c>
      <c r="V740" s="2"/>
      <c r="W740" s="10" t="s">
        <v>1400</v>
      </c>
    </row>
    <row r="741" spans="1:23" s="8" customFormat="1">
      <c r="A741" s="8" t="s">
        <v>1407</v>
      </c>
      <c r="B741" s="8" t="s">
        <v>1408</v>
      </c>
      <c r="C741" s="8">
        <v>0.17</v>
      </c>
      <c r="D741" s="8">
        <v>7.0000000000000007E-2</v>
      </c>
      <c r="E741" s="8">
        <v>0.89</v>
      </c>
      <c r="F741" s="8" t="s">
        <v>1409</v>
      </c>
      <c r="G741" s="8">
        <v>982</v>
      </c>
      <c r="H741" s="8">
        <v>8</v>
      </c>
      <c r="M741" s="8">
        <f t="shared" si="88"/>
        <v>1.8606974013814523</v>
      </c>
      <c r="N741" s="8" t="e">
        <f t="shared" si="89"/>
        <v>#VALUE!</v>
      </c>
      <c r="O741" s="8">
        <f t="shared" si="90"/>
        <v>0</v>
      </c>
      <c r="P741" s="8" t="e">
        <f t="shared" si="91"/>
        <v>#VALUE!</v>
      </c>
      <c r="Q741" s="8">
        <f t="shared" si="92"/>
        <v>0</v>
      </c>
      <c r="R741" s="8">
        <f t="shared" si="93"/>
        <v>0</v>
      </c>
      <c r="S741" s="8">
        <f t="shared" si="94"/>
        <v>0</v>
      </c>
      <c r="T741" s="8" t="e">
        <f t="shared" si="95"/>
        <v>#VALUE!</v>
      </c>
      <c r="W741" s="9" t="s">
        <v>1400</v>
      </c>
    </row>
    <row r="742" spans="1:23">
      <c r="A742" t="s">
        <v>1410</v>
      </c>
      <c r="B742" t="s">
        <v>1411</v>
      </c>
      <c r="C742">
        <v>0.12</v>
      </c>
      <c r="D742">
        <v>7.0000000000000007E-2</v>
      </c>
      <c r="E742">
        <v>1.08</v>
      </c>
      <c r="F742">
        <v>0.05</v>
      </c>
      <c r="G742">
        <v>580</v>
      </c>
      <c r="H742">
        <v>15</v>
      </c>
      <c r="I742">
        <v>0.18</v>
      </c>
      <c r="J742">
        <v>0.05</v>
      </c>
      <c r="K742" s="2"/>
      <c r="L742" s="2"/>
      <c r="M742">
        <f t="shared" si="88"/>
        <v>1.3971123699917432</v>
      </c>
      <c r="N742">
        <f t="shared" si="89"/>
        <v>3.2327828770663335E-2</v>
      </c>
      <c r="O742">
        <f t="shared" si="90"/>
        <v>0</v>
      </c>
      <c r="P742">
        <f t="shared" si="91"/>
        <v>0</v>
      </c>
      <c r="Q742">
        <f t="shared" si="92"/>
        <v>0</v>
      </c>
      <c r="R742">
        <f t="shared" si="93"/>
        <v>0</v>
      </c>
      <c r="S742">
        <f t="shared" si="94"/>
        <v>0</v>
      </c>
      <c r="T742">
        <f t="shared" si="95"/>
        <v>0</v>
      </c>
      <c r="U742">
        <v>2.2958904109589038</v>
      </c>
      <c r="V742" s="2"/>
      <c r="W742" s="10" t="s">
        <v>1400</v>
      </c>
    </row>
    <row r="743" spans="1:23">
      <c r="A743" t="s">
        <v>1412</v>
      </c>
      <c r="B743" t="s">
        <v>1413</v>
      </c>
      <c r="C743">
        <v>0.37</v>
      </c>
      <c r="D743">
        <v>0.09</v>
      </c>
      <c r="E743">
        <v>1.05</v>
      </c>
      <c r="F743">
        <v>0.08</v>
      </c>
      <c r="G743">
        <v>22.339500000000001</v>
      </c>
      <c r="H743">
        <v>1.8E-3</v>
      </c>
      <c r="I743">
        <v>5.6279999999999997E-2</v>
      </c>
      <c r="J743">
        <v>2.0999999999999999E-3</v>
      </c>
      <c r="K743" s="2"/>
      <c r="L743" s="2"/>
      <c r="M743">
        <f t="shared" si="88"/>
        <v>0.15785202433203169</v>
      </c>
      <c r="N743">
        <f t="shared" si="89"/>
        <v>4.0089492676749815E-3</v>
      </c>
      <c r="O743">
        <f t="shared" si="90"/>
        <v>0</v>
      </c>
      <c r="P743">
        <f t="shared" si="91"/>
        <v>0</v>
      </c>
      <c r="Q743">
        <f t="shared" si="92"/>
        <v>0</v>
      </c>
      <c r="R743">
        <f t="shared" si="93"/>
        <v>0</v>
      </c>
      <c r="S743">
        <f t="shared" si="94"/>
        <v>0</v>
      </c>
      <c r="T743">
        <f t="shared" si="95"/>
        <v>0</v>
      </c>
      <c r="U743" s="2"/>
      <c r="V743" s="2"/>
      <c r="W743" s="10" t="s">
        <v>1400</v>
      </c>
    </row>
    <row r="744" spans="1:23" s="8" customFormat="1">
      <c r="A744" s="8" t="s">
        <v>1414</v>
      </c>
      <c r="B744" s="8" t="s">
        <v>1415</v>
      </c>
      <c r="C744" s="8">
        <v>0.34</v>
      </c>
      <c r="D744" s="8">
        <v>7.0000000000000007E-2</v>
      </c>
      <c r="E744" s="8">
        <v>0.82</v>
      </c>
      <c r="F744" s="8">
        <v>0.06</v>
      </c>
      <c r="M744" s="8">
        <f t="shared" si="88"/>
        <v>0</v>
      </c>
      <c r="N744" s="8" t="e">
        <f t="shared" si="89"/>
        <v>#DIV/0!</v>
      </c>
      <c r="O744" s="8">
        <f t="shared" si="90"/>
        <v>0</v>
      </c>
      <c r="P744" s="8" t="e">
        <f t="shared" si="91"/>
        <v>#DIV/0!</v>
      </c>
      <c r="Q744" s="8">
        <f t="shared" si="92"/>
        <v>0</v>
      </c>
      <c r="R744" s="8">
        <f t="shared" si="93"/>
        <v>0</v>
      </c>
      <c r="S744" s="8" t="e">
        <f t="shared" si="94"/>
        <v>#DIV/0!</v>
      </c>
      <c r="T744" s="8">
        <f t="shared" si="95"/>
        <v>0</v>
      </c>
      <c r="W744" s="9" t="s">
        <v>1400</v>
      </c>
    </row>
    <row r="745" spans="1:23">
      <c r="A745" t="s">
        <v>1416</v>
      </c>
      <c r="B745" t="s">
        <v>1417</v>
      </c>
      <c r="C745">
        <v>-0.02</v>
      </c>
      <c r="D745">
        <v>0.06</v>
      </c>
      <c r="E745">
        <v>1.42</v>
      </c>
      <c r="F745">
        <v>0.12</v>
      </c>
      <c r="G745">
        <v>406.2</v>
      </c>
      <c r="H745">
        <v>3.2</v>
      </c>
      <c r="I745">
        <v>0.498</v>
      </c>
      <c r="J745">
        <v>4.3999999999999997E-2</v>
      </c>
      <c r="K745" s="2"/>
      <c r="L745" s="2"/>
      <c r="M745">
        <f t="shared" si="88"/>
        <v>1.2070561816835736</v>
      </c>
      <c r="N745">
        <f t="shared" si="89"/>
        <v>3.4587501561330537E-2</v>
      </c>
      <c r="O745">
        <f t="shared" si="90"/>
        <v>0</v>
      </c>
      <c r="P745">
        <f t="shared" si="91"/>
        <v>0</v>
      </c>
      <c r="Q745">
        <f t="shared" si="92"/>
        <v>0</v>
      </c>
      <c r="R745">
        <f t="shared" si="93"/>
        <v>0</v>
      </c>
      <c r="S745">
        <f t="shared" si="94"/>
        <v>0</v>
      </c>
      <c r="T745">
        <f t="shared" si="95"/>
        <v>0</v>
      </c>
      <c r="U745" s="2"/>
      <c r="V745" s="2"/>
      <c r="W745" s="10" t="s">
        <v>1400</v>
      </c>
    </row>
    <row r="746" spans="1:23" s="8" customFormat="1">
      <c r="A746" s="8" t="s">
        <v>1418</v>
      </c>
      <c r="B746" s="8" t="s">
        <v>1419</v>
      </c>
      <c r="G746" s="8">
        <v>9.8693000000000008</v>
      </c>
      <c r="H746" s="8">
        <v>1.6000000000000001E-3</v>
      </c>
      <c r="M746" s="8">
        <f t="shared" si="88"/>
        <v>0</v>
      </c>
      <c r="N746" s="8" t="e">
        <f t="shared" si="89"/>
        <v>#DIV/0!</v>
      </c>
      <c r="O746" s="8">
        <f t="shared" si="90"/>
        <v>0</v>
      </c>
      <c r="P746" s="8" t="e">
        <f t="shared" si="91"/>
        <v>#DIV/0!</v>
      </c>
      <c r="Q746" s="8">
        <f t="shared" si="92"/>
        <v>0</v>
      </c>
      <c r="R746" s="8">
        <f t="shared" si="93"/>
        <v>0</v>
      </c>
      <c r="S746" s="8">
        <f t="shared" si="94"/>
        <v>0</v>
      </c>
      <c r="T746" s="8" t="e">
        <f t="shared" si="95"/>
        <v>#DIV/0!</v>
      </c>
      <c r="W746" s="9" t="s">
        <v>1420</v>
      </c>
    </row>
    <row r="747" spans="1:23">
      <c r="A747" t="s">
        <v>1421</v>
      </c>
      <c r="B747" t="s">
        <v>1422</v>
      </c>
      <c r="C747">
        <v>-0.04</v>
      </c>
      <c r="D747">
        <v>0.06</v>
      </c>
      <c r="E747">
        <v>2.66</v>
      </c>
      <c r="F747">
        <v>0.5</v>
      </c>
      <c r="G747">
        <v>121.71</v>
      </c>
      <c r="H747">
        <v>0.30499999999999999</v>
      </c>
      <c r="I747">
        <v>0.35</v>
      </c>
      <c r="J747">
        <v>0.08</v>
      </c>
      <c r="K747">
        <v>67.42</v>
      </c>
      <c r="L747">
        <v>5.85</v>
      </c>
      <c r="M747">
        <f t="shared" si="88"/>
        <v>0.66626880137563782</v>
      </c>
      <c r="N747">
        <f t="shared" si="89"/>
        <v>4.1761002285851723E-2</v>
      </c>
      <c r="O747">
        <f t="shared" si="90"/>
        <v>2.9556452842022471</v>
      </c>
      <c r="P747">
        <f t="shared" si="91"/>
        <v>0.46027698697840047</v>
      </c>
      <c r="Q747">
        <f t="shared" si="92"/>
        <v>0.25645987707776841</v>
      </c>
      <c r="R747">
        <f t="shared" si="93"/>
        <v>9.4311188555741193E-2</v>
      </c>
      <c r="S747">
        <f t="shared" si="94"/>
        <v>2.4689064488858377E-3</v>
      </c>
      <c r="T747">
        <f t="shared" si="95"/>
        <v>0.37038161456168506</v>
      </c>
      <c r="U747">
        <v>10.21643835616438</v>
      </c>
      <c r="V747">
        <v>15</v>
      </c>
      <c r="W747" s="10" t="s">
        <v>137</v>
      </c>
    </row>
    <row r="748" spans="1:23">
      <c r="A748" t="s">
        <v>1423</v>
      </c>
      <c r="B748" t="s">
        <v>1424</v>
      </c>
      <c r="C748">
        <v>0.02</v>
      </c>
      <c r="D748">
        <v>0.02</v>
      </c>
      <c r="E748">
        <v>1.01</v>
      </c>
      <c r="F748">
        <v>0.02</v>
      </c>
      <c r="G748">
        <v>6.9580000000000002</v>
      </c>
      <c r="H748">
        <v>1E-3</v>
      </c>
      <c r="I748">
        <v>0.24</v>
      </c>
      <c r="J748">
        <v>0.08</v>
      </c>
      <c r="K748" s="2"/>
      <c r="L748" s="2"/>
      <c r="M748">
        <f t="shared" si="88"/>
        <v>7.1598100052245789E-2</v>
      </c>
      <c r="N748">
        <f t="shared" si="89"/>
        <v>4.7264450612153301E-4</v>
      </c>
      <c r="O748">
        <f t="shared" si="90"/>
        <v>0</v>
      </c>
      <c r="P748">
        <f t="shared" si="91"/>
        <v>0</v>
      </c>
      <c r="Q748">
        <f t="shared" si="92"/>
        <v>0</v>
      </c>
      <c r="R748">
        <f t="shared" si="93"/>
        <v>0</v>
      </c>
      <c r="S748">
        <f t="shared" si="94"/>
        <v>0</v>
      </c>
      <c r="T748">
        <f t="shared" si="95"/>
        <v>0</v>
      </c>
      <c r="U748">
        <v>5.1753424657534248</v>
      </c>
      <c r="V748">
        <v>11.55</v>
      </c>
      <c r="W748" s="10" t="s">
        <v>1425</v>
      </c>
    </row>
    <row r="749" spans="1:23">
      <c r="A749" t="s">
        <v>1426</v>
      </c>
      <c r="B749" t="s">
        <v>1427</v>
      </c>
      <c r="C749">
        <v>0.03</v>
      </c>
      <c r="D749">
        <v>0.05</v>
      </c>
      <c r="E749">
        <v>0.96</v>
      </c>
      <c r="F749">
        <v>0.01</v>
      </c>
      <c r="G749">
        <v>5.1180000000000003</v>
      </c>
      <c r="H749">
        <v>1E-3</v>
      </c>
      <c r="I749">
        <v>0.39</v>
      </c>
      <c r="J749">
        <v>0.17</v>
      </c>
      <c r="K749" s="2"/>
      <c r="L749" s="2"/>
      <c r="M749">
        <f t="shared" si="88"/>
        <v>5.7362581676103343E-2</v>
      </c>
      <c r="N749">
        <f t="shared" si="89"/>
        <v>1.9931573638277196E-4</v>
      </c>
      <c r="O749">
        <f t="shared" si="90"/>
        <v>0</v>
      </c>
      <c r="P749">
        <f t="shared" si="91"/>
        <v>0</v>
      </c>
      <c r="Q749">
        <f t="shared" si="92"/>
        <v>0</v>
      </c>
      <c r="R749">
        <f t="shared" si="93"/>
        <v>0</v>
      </c>
      <c r="S749">
        <f t="shared" si="94"/>
        <v>0</v>
      </c>
      <c r="T749">
        <f t="shared" si="95"/>
        <v>0</v>
      </c>
      <c r="U749">
        <v>4.1260273972602741</v>
      </c>
      <c r="V749">
        <v>14.6</v>
      </c>
      <c r="W749" s="10" t="s">
        <v>1425</v>
      </c>
    </row>
    <row r="750" spans="1:23">
      <c r="A750" t="s">
        <v>1428</v>
      </c>
      <c r="B750" t="s">
        <v>1429</v>
      </c>
      <c r="C750">
        <v>0.32</v>
      </c>
      <c r="D750">
        <v>0.04</v>
      </c>
      <c r="E750">
        <v>1.1200000000000001</v>
      </c>
      <c r="F750">
        <v>0.08</v>
      </c>
      <c r="G750">
        <v>643.25</v>
      </c>
      <c r="H750">
        <v>0.9</v>
      </c>
      <c r="I750">
        <v>0.128</v>
      </c>
      <c r="J750">
        <v>1.7000000000000001E-2</v>
      </c>
      <c r="K750">
        <v>37.78</v>
      </c>
      <c r="L750">
        <v>0.4</v>
      </c>
      <c r="M750">
        <f t="shared" si="88"/>
        <v>1.5151790651902308</v>
      </c>
      <c r="N750">
        <f t="shared" si="89"/>
        <v>3.6103365244017464E-2</v>
      </c>
      <c r="O750">
        <f t="shared" si="90"/>
        <v>1.7158929182464493</v>
      </c>
      <c r="P750">
        <f t="shared" si="91"/>
        <v>8.3794322714737704E-2</v>
      </c>
      <c r="Q750">
        <f t="shared" si="92"/>
        <v>1.816720929853308E-2</v>
      </c>
      <c r="R750">
        <f t="shared" si="93"/>
        <v>3.7959762652338652E-3</v>
      </c>
      <c r="S750">
        <f t="shared" si="94"/>
        <v>8.0026098013825844E-4</v>
      </c>
      <c r="T750">
        <f t="shared" si="95"/>
        <v>8.1709186583164256E-2</v>
      </c>
      <c r="U750">
        <v>7.0904109589041093</v>
      </c>
      <c r="V750">
        <v>4.7</v>
      </c>
      <c r="W750" s="10" t="s">
        <v>66</v>
      </c>
    </row>
    <row r="751" spans="1:23">
      <c r="A751" t="s">
        <v>1430</v>
      </c>
      <c r="B751" t="s">
        <v>1429</v>
      </c>
      <c r="C751">
        <v>0.32</v>
      </c>
      <c r="D751">
        <v>0.04</v>
      </c>
      <c r="E751">
        <v>1.1200000000000001</v>
      </c>
      <c r="F751">
        <v>0.08</v>
      </c>
      <c r="G751">
        <v>4205.8</v>
      </c>
      <c r="H751">
        <v>458.9</v>
      </c>
      <c r="I751">
        <v>9.8500000000000004E-2</v>
      </c>
      <c r="J751">
        <v>6.2700000000000006E-2</v>
      </c>
      <c r="K751">
        <v>21.79</v>
      </c>
      <c r="L751">
        <v>2.2999999999999998</v>
      </c>
      <c r="M751">
        <f t="shared" si="88"/>
        <v>5.2979742405183563</v>
      </c>
      <c r="N751">
        <f t="shared" si="89"/>
        <v>0.40549824273486079</v>
      </c>
      <c r="O751">
        <f t="shared" si="90"/>
        <v>1.8568571871100752</v>
      </c>
      <c r="P751">
        <f t="shared" si="91"/>
        <v>0.22567279144111385</v>
      </c>
      <c r="Q751">
        <f t="shared" si="92"/>
        <v>0.19599685774911302</v>
      </c>
      <c r="R751">
        <f t="shared" si="93"/>
        <v>1.1580211249326245E-2</v>
      </c>
      <c r="S751">
        <f t="shared" si="94"/>
        <v>6.7534655568089602E-2</v>
      </c>
      <c r="T751">
        <f t="shared" si="95"/>
        <v>8.8421770814765474E-2</v>
      </c>
      <c r="U751">
        <v>7.0904109589041093</v>
      </c>
      <c r="V751">
        <v>4.7</v>
      </c>
      <c r="W751" s="10" t="s">
        <v>66</v>
      </c>
    </row>
    <row r="752" spans="1:23">
      <c r="A752" t="s">
        <v>1431</v>
      </c>
      <c r="B752" t="s">
        <v>1429</v>
      </c>
      <c r="C752">
        <v>0.32</v>
      </c>
      <c r="D752">
        <v>0.04</v>
      </c>
      <c r="E752">
        <v>1.1200000000000001</v>
      </c>
      <c r="F752">
        <v>0.08</v>
      </c>
      <c r="G752">
        <v>9.6386000000000003</v>
      </c>
      <c r="H752">
        <v>1.5E-3</v>
      </c>
      <c r="I752">
        <v>0.17199999999999999</v>
      </c>
      <c r="J752">
        <v>0.04</v>
      </c>
      <c r="K752">
        <v>3.06</v>
      </c>
      <c r="L752">
        <v>0.13</v>
      </c>
      <c r="M752">
        <f t="shared" si="88"/>
        <v>9.2091610840356691E-2</v>
      </c>
      <c r="N752">
        <f t="shared" si="89"/>
        <v>2.1926782175412519E-3</v>
      </c>
      <c r="O752">
        <f t="shared" si="90"/>
        <v>3.4032502954361152E-2</v>
      </c>
      <c r="P752">
        <f t="shared" si="91"/>
        <v>2.185168213739719E-3</v>
      </c>
      <c r="Q752">
        <f t="shared" si="92"/>
        <v>1.4458252889107677E-3</v>
      </c>
      <c r="R752">
        <f t="shared" si="93"/>
        <v>2.4128169808206444E-4</v>
      </c>
      <c r="S752">
        <f t="shared" si="94"/>
        <v>1.7654277049758859E-6</v>
      </c>
      <c r="T752">
        <f t="shared" si="95"/>
        <v>1.6205953787791025E-3</v>
      </c>
      <c r="U752">
        <v>7.0904109589041093</v>
      </c>
      <c r="V752">
        <v>1.73</v>
      </c>
      <c r="W752" s="10" t="s">
        <v>66</v>
      </c>
    </row>
    <row r="753" spans="1:23">
      <c r="A753" t="s">
        <v>1432</v>
      </c>
      <c r="B753" t="s">
        <v>1429</v>
      </c>
      <c r="C753">
        <v>0.32</v>
      </c>
      <c r="D753">
        <v>0.04</v>
      </c>
      <c r="E753">
        <v>1.1200000000000001</v>
      </c>
      <c r="F753">
        <v>0.08</v>
      </c>
      <c r="G753">
        <v>310.54998999999998</v>
      </c>
      <c r="H753">
        <v>0.83</v>
      </c>
      <c r="I753">
        <v>6.6600000000000006E-2</v>
      </c>
      <c r="J753">
        <v>1.2200000000000001E-2</v>
      </c>
      <c r="K753">
        <v>14.91</v>
      </c>
      <c r="L753">
        <v>0.59</v>
      </c>
      <c r="M753">
        <f t="shared" si="88"/>
        <v>0.93246336408255992</v>
      </c>
      <c r="N753">
        <f t="shared" si="89"/>
        <v>2.2263589129293264E-2</v>
      </c>
      <c r="O753">
        <f t="shared" si="90"/>
        <v>0.53445565372793169</v>
      </c>
      <c r="P753">
        <f t="shared" si="91"/>
        <v>3.3096911714569473E-2</v>
      </c>
      <c r="Q753">
        <f t="shared" si="92"/>
        <v>2.1148815271594883E-2</v>
      </c>
      <c r="R753">
        <f t="shared" si="93"/>
        <v>4.3619065760024437E-4</v>
      </c>
      <c r="S753">
        <f t="shared" si="94"/>
        <v>4.7614255018350258E-4</v>
      </c>
      <c r="T753">
        <f t="shared" si="95"/>
        <v>2.5450269225139602E-2</v>
      </c>
      <c r="U753">
        <v>7.0904109589041093</v>
      </c>
      <c r="V753">
        <v>1.73</v>
      </c>
      <c r="W753" s="10" t="s">
        <v>66</v>
      </c>
    </row>
    <row r="754" spans="1:23">
      <c r="A754" t="s">
        <v>1433</v>
      </c>
      <c r="B754" t="s">
        <v>1434</v>
      </c>
      <c r="C754">
        <v>0.25</v>
      </c>
      <c r="D754">
        <v>0.06</v>
      </c>
      <c r="E754">
        <v>2.2799999999999998</v>
      </c>
      <c r="F754">
        <v>0.55000000000000004</v>
      </c>
      <c r="G754">
        <v>357.8</v>
      </c>
      <c r="H754">
        <v>1.2</v>
      </c>
      <c r="I754">
        <v>0.09</v>
      </c>
      <c r="J754">
        <v>0.06</v>
      </c>
      <c r="K754">
        <v>52</v>
      </c>
      <c r="L754">
        <v>5.4</v>
      </c>
      <c r="M754">
        <f t="shared" si="88"/>
        <v>1.2988029414437214</v>
      </c>
      <c r="N754">
        <f t="shared" si="89"/>
        <v>0.10447627562369001</v>
      </c>
      <c r="O754">
        <f t="shared" si="90"/>
        <v>3.1329306972288862</v>
      </c>
      <c r="P754">
        <f t="shared" si="91"/>
        <v>0.59999974649892096</v>
      </c>
      <c r="Q754">
        <f t="shared" si="92"/>
        <v>0.3253428031737689</v>
      </c>
      <c r="R754">
        <f t="shared" si="93"/>
        <v>1.7055979196527859E-2</v>
      </c>
      <c r="S754">
        <f t="shared" si="94"/>
        <v>3.502437895169241E-3</v>
      </c>
      <c r="T754">
        <f t="shared" si="95"/>
        <v>0.50383388405727714</v>
      </c>
      <c r="U754">
        <v>9.5890410958904102</v>
      </c>
      <c r="V754">
        <v>14.2</v>
      </c>
      <c r="W754" s="10" t="s">
        <v>137</v>
      </c>
    </row>
    <row r="755" spans="1:23">
      <c r="A755" t="s">
        <v>1435</v>
      </c>
      <c r="B755" t="s">
        <v>1436</v>
      </c>
      <c r="C755">
        <v>-0.08</v>
      </c>
      <c r="D755">
        <v>0.05</v>
      </c>
      <c r="E755">
        <v>1.18</v>
      </c>
      <c r="F755">
        <v>0.26</v>
      </c>
      <c r="G755">
        <v>714.3</v>
      </c>
      <c r="H755">
        <v>5.3</v>
      </c>
      <c r="I755">
        <v>0.21</v>
      </c>
      <c r="J755">
        <v>7.0000000000000007E-2</v>
      </c>
      <c r="K755">
        <v>137.6</v>
      </c>
      <c r="L755">
        <v>9.1</v>
      </c>
      <c r="M755">
        <f t="shared" si="88"/>
        <v>1.6533032756914712</v>
      </c>
      <c r="N755">
        <f t="shared" si="89"/>
        <v>0.12170414029174491</v>
      </c>
      <c r="O755">
        <f t="shared" si="90"/>
        <v>6.6056624207380992</v>
      </c>
      <c r="P755">
        <f t="shared" si="91"/>
        <v>1.0690918570001542</v>
      </c>
      <c r="Q755">
        <f t="shared" si="92"/>
        <v>0.43685703509241791</v>
      </c>
      <c r="R755">
        <f t="shared" si="93"/>
        <v>0.10158305009399526</v>
      </c>
      <c r="S755">
        <f t="shared" si="94"/>
        <v>1.6337678300392903E-2</v>
      </c>
      <c r="T755">
        <f t="shared" si="95"/>
        <v>0.97032329344175483</v>
      </c>
      <c r="U755">
        <v>4.1890410958904107</v>
      </c>
      <c r="V755">
        <v>18.3</v>
      </c>
      <c r="W755" s="10" t="s">
        <v>25</v>
      </c>
    </row>
    <row r="756" spans="1:23">
      <c r="A756" t="s">
        <v>1437</v>
      </c>
      <c r="B756" t="s">
        <v>1438</v>
      </c>
      <c r="C756">
        <v>-0.25</v>
      </c>
      <c r="D756">
        <v>0.06</v>
      </c>
      <c r="E756">
        <v>1.37</v>
      </c>
      <c r="F756">
        <v>0.37</v>
      </c>
      <c r="G756">
        <v>677.8</v>
      </c>
      <c r="H756">
        <v>6.2</v>
      </c>
      <c r="I756">
        <v>0.19</v>
      </c>
      <c r="J756">
        <v>7.0000000000000007E-2</v>
      </c>
      <c r="K756">
        <v>188</v>
      </c>
      <c r="L756">
        <v>13</v>
      </c>
      <c r="M756">
        <f t="shared" si="88"/>
        <v>1.6779511859482144</v>
      </c>
      <c r="N756">
        <f t="shared" si="89"/>
        <v>0.15140260310525017</v>
      </c>
      <c r="O756">
        <f t="shared" si="90"/>
        <v>9.8378054142475726</v>
      </c>
      <c r="P756">
        <f t="shared" si="91"/>
        <v>1.9025100091328457</v>
      </c>
      <c r="Q756">
        <f t="shared" si="92"/>
        <v>0.680273778644779</v>
      </c>
      <c r="R756">
        <f t="shared" si="93"/>
        <v>0.13574313933965426</v>
      </c>
      <c r="S756">
        <f t="shared" si="94"/>
        <v>2.9996259254615413E-2</v>
      </c>
      <c r="T756">
        <f t="shared" si="95"/>
        <v>1.7712836998888573</v>
      </c>
      <c r="U756">
        <v>2.1479452054794521</v>
      </c>
      <c r="V756">
        <v>12.6</v>
      </c>
      <c r="W756" s="10" t="s">
        <v>25</v>
      </c>
    </row>
    <row r="757" spans="1:23">
      <c r="A757" t="s">
        <v>1439</v>
      </c>
      <c r="B757" t="s">
        <v>1440</v>
      </c>
      <c r="C757">
        <v>0.14000000000000001</v>
      </c>
      <c r="D757">
        <v>0.05</v>
      </c>
      <c r="E757">
        <v>2.94</v>
      </c>
      <c r="F757">
        <v>0.08</v>
      </c>
      <c r="G757">
        <v>529.9</v>
      </c>
      <c r="H757">
        <v>0.2</v>
      </c>
      <c r="I757">
        <v>0.1298</v>
      </c>
      <c r="J757">
        <v>4.4999999999999997E-3</v>
      </c>
      <c r="K757">
        <v>288.10000000000002</v>
      </c>
      <c r="L757">
        <v>1.3</v>
      </c>
      <c r="M757">
        <f t="shared" si="88"/>
        <v>1.8367490060909399</v>
      </c>
      <c r="N757">
        <f t="shared" si="89"/>
        <v>1.6666264140794185E-2</v>
      </c>
      <c r="O757">
        <f t="shared" si="90"/>
        <v>23.336009825146334</v>
      </c>
      <c r="P757">
        <f t="shared" si="91"/>
        <v>0.43645877316489268</v>
      </c>
      <c r="Q757">
        <f t="shared" si="92"/>
        <v>0.10529959310201401</v>
      </c>
      <c r="R757">
        <f t="shared" si="93"/>
        <v>1.3864147042811139E-2</v>
      </c>
      <c r="S757">
        <f t="shared" si="94"/>
        <v>2.9359010914193065E-3</v>
      </c>
      <c r="T757">
        <f t="shared" si="95"/>
        <v>0.42332897641988815</v>
      </c>
      <c r="U757">
        <v>9.6136986301369856</v>
      </c>
      <c r="V757">
        <v>7.8</v>
      </c>
      <c r="W757" s="10" t="s">
        <v>25</v>
      </c>
    </row>
    <row r="758" spans="1:23">
      <c r="A758" t="s">
        <v>1441</v>
      </c>
      <c r="B758" t="s">
        <v>1440</v>
      </c>
      <c r="C758">
        <v>0.14000000000000001</v>
      </c>
      <c r="D758">
        <v>0.05</v>
      </c>
      <c r="E758">
        <v>2.94</v>
      </c>
      <c r="F758">
        <v>0.08</v>
      </c>
      <c r="G758">
        <v>3211</v>
      </c>
      <c r="H758">
        <v>35</v>
      </c>
      <c r="I758">
        <v>0.19500000000000001</v>
      </c>
      <c r="J758">
        <v>1.2E-2</v>
      </c>
      <c r="K758">
        <v>175.8</v>
      </c>
      <c r="L758">
        <v>1.6</v>
      </c>
      <c r="M758">
        <f t="shared" si="88"/>
        <v>6.1049306876354104</v>
      </c>
      <c r="N758">
        <f t="shared" si="89"/>
        <v>7.0952583828172044E-2</v>
      </c>
      <c r="O758">
        <f t="shared" si="90"/>
        <v>25.679658358135065</v>
      </c>
      <c r="P758">
        <f t="shared" si="91"/>
        <v>0.53314334543515973</v>
      </c>
      <c r="Q758">
        <f t="shared" si="92"/>
        <v>0.23371702715026221</v>
      </c>
      <c r="R758">
        <f t="shared" si="93"/>
        <v>6.2465657172001393E-2</v>
      </c>
      <c r="S758">
        <f t="shared" si="94"/>
        <v>9.3303025281296317E-2</v>
      </c>
      <c r="T758">
        <f t="shared" si="95"/>
        <v>0.46584414255120293</v>
      </c>
      <c r="U758">
        <v>9.6136986301369856</v>
      </c>
      <c r="V758">
        <v>7.8</v>
      </c>
      <c r="W758" s="10" t="s">
        <v>25</v>
      </c>
    </row>
    <row r="759" spans="1:23">
      <c r="A759" t="s">
        <v>1442</v>
      </c>
      <c r="B759" t="s">
        <v>1443</v>
      </c>
      <c r="C759">
        <v>-0.11</v>
      </c>
      <c r="D759">
        <v>0.03</v>
      </c>
      <c r="E759">
        <v>2.2000000000000002</v>
      </c>
      <c r="F759">
        <v>0.18</v>
      </c>
      <c r="G759">
        <v>277.02</v>
      </c>
      <c r="H759">
        <v>0.51500000000000001</v>
      </c>
      <c r="I759">
        <v>0.106</v>
      </c>
      <c r="J759">
        <v>7.3999999999999996E-2</v>
      </c>
      <c r="K759">
        <v>31.8</v>
      </c>
      <c r="L759">
        <v>2.2999999999999998</v>
      </c>
      <c r="M759">
        <f t="shared" si="88"/>
        <v>1.082147350812745</v>
      </c>
      <c r="N759">
        <f t="shared" si="89"/>
        <v>2.9543568415899429E-2</v>
      </c>
      <c r="O759">
        <f t="shared" si="90"/>
        <v>1.7151512636167838</v>
      </c>
      <c r="P759">
        <f t="shared" si="91"/>
        <v>0.15597248916751805</v>
      </c>
      <c r="Q759">
        <f t="shared" si="92"/>
        <v>0.12405182095341519</v>
      </c>
      <c r="R759">
        <f t="shared" si="93"/>
        <v>1.360652947701378E-2</v>
      </c>
      <c r="S759">
        <f t="shared" si="94"/>
        <v>1.0628629711003344E-3</v>
      </c>
      <c r="T759">
        <f t="shared" si="95"/>
        <v>9.355370528818821E-2</v>
      </c>
      <c r="U759">
        <v>11.91232876712329</v>
      </c>
      <c r="V759">
        <v>17</v>
      </c>
      <c r="W759" s="10" t="s">
        <v>137</v>
      </c>
    </row>
    <row r="760" spans="1:23">
      <c r="A760" t="s">
        <v>1444</v>
      </c>
      <c r="B760" t="s">
        <v>1445</v>
      </c>
      <c r="C760" s="2"/>
      <c r="D760" s="2"/>
      <c r="E760" s="2"/>
      <c r="F760" s="2"/>
      <c r="G760">
        <v>187.83</v>
      </c>
      <c r="H760">
        <v>0.54</v>
      </c>
      <c r="I760">
        <v>0.191</v>
      </c>
      <c r="J760">
        <v>8.5000000000000006E-2</v>
      </c>
      <c r="K760" s="2"/>
      <c r="L760" s="2"/>
      <c r="M760">
        <f t="shared" si="88"/>
        <v>0</v>
      </c>
      <c r="N760" t="e">
        <f t="shared" si="89"/>
        <v>#DIV/0!</v>
      </c>
      <c r="O760">
        <f t="shared" si="90"/>
        <v>0</v>
      </c>
      <c r="P760" t="e">
        <f t="shared" si="91"/>
        <v>#DIV/0!</v>
      </c>
      <c r="Q760">
        <f t="shared" si="92"/>
        <v>0</v>
      </c>
      <c r="R760">
        <f t="shared" si="93"/>
        <v>0</v>
      </c>
      <c r="S760">
        <f t="shared" si="94"/>
        <v>0</v>
      </c>
      <c r="T760" t="e">
        <f t="shared" si="95"/>
        <v>#DIV/0!</v>
      </c>
      <c r="U760">
        <v>9.5972602739726032</v>
      </c>
      <c r="V760">
        <v>16.399999999999999</v>
      </c>
      <c r="W760" s="5"/>
    </row>
    <row r="761" spans="1:23">
      <c r="A761" t="s">
        <v>1446</v>
      </c>
      <c r="B761" t="s">
        <v>1447</v>
      </c>
      <c r="C761">
        <v>-0.01</v>
      </c>
      <c r="D761">
        <v>0.05</v>
      </c>
      <c r="E761">
        <v>1.63</v>
      </c>
      <c r="F761">
        <v>0.14000000000000001</v>
      </c>
      <c r="G761">
        <v>1630</v>
      </c>
      <c r="H761">
        <v>35</v>
      </c>
      <c r="I761">
        <v>0.13</v>
      </c>
      <c r="J761">
        <v>6.5000000000000002E-2</v>
      </c>
      <c r="K761">
        <v>33.6</v>
      </c>
      <c r="L761">
        <v>2.1</v>
      </c>
      <c r="M761">
        <f t="shared" si="88"/>
        <v>3.1914817213886266</v>
      </c>
      <c r="N761">
        <f t="shared" si="89"/>
        <v>0.10215662688304927</v>
      </c>
      <c r="O761">
        <f t="shared" si="90"/>
        <v>2.6711762976420328</v>
      </c>
      <c r="P761">
        <f t="shared" si="91"/>
        <v>0.22838217743237166</v>
      </c>
      <c r="Q761">
        <f t="shared" si="92"/>
        <v>0.16694851860262708</v>
      </c>
      <c r="R761">
        <f t="shared" si="93"/>
        <v>2.295945449605857E-2</v>
      </c>
      <c r="S761">
        <f t="shared" si="94"/>
        <v>1.911884875612908E-2</v>
      </c>
      <c r="T761">
        <f t="shared" si="95"/>
        <v>0.15295079004903259</v>
      </c>
      <c r="U761">
        <v>7.1917808219178081</v>
      </c>
      <c r="V761">
        <v>7.6</v>
      </c>
      <c r="W761" s="10" t="s">
        <v>137</v>
      </c>
    </row>
    <row r="762" spans="1:23">
      <c r="A762" t="s">
        <v>1448</v>
      </c>
      <c r="B762" t="s">
        <v>1449</v>
      </c>
      <c r="C762" s="2"/>
      <c r="D762" s="2"/>
      <c r="E762" s="2"/>
      <c r="F762" s="2"/>
      <c r="G762">
        <v>4.4264000000000001</v>
      </c>
      <c r="H762">
        <v>7.0000000000000001E-3</v>
      </c>
      <c r="I762">
        <v>0</v>
      </c>
      <c r="J762">
        <v>0</v>
      </c>
      <c r="K762" s="2"/>
      <c r="L762" s="2"/>
      <c r="M762">
        <f t="shared" si="88"/>
        <v>0</v>
      </c>
      <c r="N762" t="e">
        <f t="shared" si="89"/>
        <v>#DIV/0!</v>
      </c>
      <c r="O762">
        <f t="shared" si="90"/>
        <v>0</v>
      </c>
      <c r="P762" t="e">
        <f t="shared" si="91"/>
        <v>#DIV/0!</v>
      </c>
      <c r="Q762">
        <f t="shared" si="92"/>
        <v>0</v>
      </c>
      <c r="R762">
        <f t="shared" si="93"/>
        <v>0</v>
      </c>
      <c r="S762">
        <f t="shared" si="94"/>
        <v>0</v>
      </c>
      <c r="T762" t="e">
        <f t="shared" si="95"/>
        <v>#DIV/0!</v>
      </c>
      <c r="U762">
        <v>0.15068493150684931</v>
      </c>
      <c r="V762">
        <v>9</v>
      </c>
      <c r="W762" s="5"/>
    </row>
    <row r="763" spans="1:23">
      <c r="A763" t="s">
        <v>1450</v>
      </c>
      <c r="B763" t="s">
        <v>1451</v>
      </c>
      <c r="C763">
        <v>0.19</v>
      </c>
      <c r="D763">
        <v>0.04</v>
      </c>
      <c r="E763">
        <v>0.95</v>
      </c>
      <c r="F763">
        <v>0.04</v>
      </c>
      <c r="G763">
        <v>2.1450999999999998</v>
      </c>
      <c r="H763">
        <v>1.1999999999999999E-3</v>
      </c>
      <c r="I763">
        <v>0</v>
      </c>
      <c r="J763">
        <v>0</v>
      </c>
      <c r="K763" s="2"/>
      <c r="L763" s="2"/>
      <c r="M763">
        <f t="shared" si="88"/>
        <v>3.2014322880961614E-2</v>
      </c>
      <c r="N763">
        <f t="shared" si="89"/>
        <v>4.4948243146302852E-4</v>
      </c>
      <c r="O763">
        <f t="shared" si="90"/>
        <v>0</v>
      </c>
      <c r="P763">
        <f t="shared" si="91"/>
        <v>0</v>
      </c>
      <c r="Q763">
        <f t="shared" si="92"/>
        <v>0</v>
      </c>
      <c r="R763">
        <f t="shared" si="93"/>
        <v>0</v>
      </c>
      <c r="S763">
        <f t="shared" si="94"/>
        <v>0</v>
      </c>
      <c r="T763">
        <f t="shared" si="95"/>
        <v>0</v>
      </c>
      <c r="U763">
        <v>0.1013698630136986</v>
      </c>
      <c r="V763">
        <v>9</v>
      </c>
      <c r="W763" s="10" t="s">
        <v>1452</v>
      </c>
    </row>
    <row r="764" spans="1:23" s="8" customFormat="1">
      <c r="A764" s="8" t="s">
        <v>1453</v>
      </c>
      <c r="B764" s="8" t="s">
        <v>1451</v>
      </c>
      <c r="C764" s="8">
        <v>0.19</v>
      </c>
      <c r="D764" s="8">
        <v>0.04</v>
      </c>
      <c r="E764" s="8">
        <v>0.95</v>
      </c>
      <c r="F764" s="8">
        <v>0.04</v>
      </c>
      <c r="M764" s="8">
        <f t="shared" si="88"/>
        <v>0</v>
      </c>
      <c r="N764" s="8" t="e">
        <f t="shared" si="89"/>
        <v>#DIV/0!</v>
      </c>
      <c r="O764" s="8">
        <f t="shared" si="90"/>
        <v>0</v>
      </c>
      <c r="P764" s="8" t="e">
        <f t="shared" si="91"/>
        <v>#DIV/0!</v>
      </c>
      <c r="Q764" s="8">
        <f t="shared" si="92"/>
        <v>0</v>
      </c>
      <c r="R764" s="8">
        <f t="shared" si="93"/>
        <v>0</v>
      </c>
      <c r="S764" s="8" t="e">
        <f t="shared" si="94"/>
        <v>#DIV/0!</v>
      </c>
      <c r="T764" s="8">
        <f t="shared" si="95"/>
        <v>0</v>
      </c>
      <c r="W764" s="9" t="s">
        <v>1452</v>
      </c>
    </row>
    <row r="765" spans="1:23">
      <c r="A765" t="s">
        <v>1454</v>
      </c>
      <c r="B765" t="s">
        <v>1455</v>
      </c>
      <c r="C765" s="2"/>
      <c r="D765" s="2"/>
      <c r="E765" s="2"/>
      <c r="F765" s="2"/>
      <c r="G765">
        <v>11.186</v>
      </c>
      <c r="H765">
        <v>1E-3</v>
      </c>
      <c r="I765">
        <v>0</v>
      </c>
      <c r="J765">
        <v>0</v>
      </c>
      <c r="K765" s="2"/>
      <c r="L765" s="2"/>
      <c r="M765">
        <f t="shared" si="88"/>
        <v>0</v>
      </c>
      <c r="N765" t="e">
        <f t="shared" si="89"/>
        <v>#DIV/0!</v>
      </c>
      <c r="O765">
        <f t="shared" si="90"/>
        <v>0</v>
      </c>
      <c r="P765" t="e">
        <f t="shared" si="91"/>
        <v>#DIV/0!</v>
      </c>
      <c r="Q765">
        <f t="shared" si="92"/>
        <v>0</v>
      </c>
      <c r="R765">
        <f t="shared" si="93"/>
        <v>0</v>
      </c>
      <c r="S765">
        <f t="shared" si="94"/>
        <v>0</v>
      </c>
      <c r="T765" t="e">
        <f t="shared" si="95"/>
        <v>#DIV/0!</v>
      </c>
      <c r="U765" s="2"/>
      <c r="V765" s="2"/>
      <c r="W765" s="5"/>
    </row>
    <row r="766" spans="1:23">
      <c r="A766" t="s">
        <v>1456</v>
      </c>
      <c r="B766" t="s">
        <v>1457</v>
      </c>
      <c r="C766">
        <v>-0.02</v>
      </c>
      <c r="D766">
        <v>0.08</v>
      </c>
      <c r="E766" s="2"/>
      <c r="F766" s="2"/>
      <c r="G766">
        <v>9.8658000000000001</v>
      </c>
      <c r="H766">
        <v>7.0000000000000001E-3</v>
      </c>
      <c r="I766">
        <v>0.11600000000000001</v>
      </c>
      <c r="J766">
        <v>9.7000000000000003E-2</v>
      </c>
      <c r="K766" s="2"/>
      <c r="L766" s="2"/>
      <c r="M766">
        <f t="shared" si="88"/>
        <v>0</v>
      </c>
      <c r="N766" t="e">
        <f t="shared" si="89"/>
        <v>#DIV/0!</v>
      </c>
      <c r="O766">
        <f t="shared" si="90"/>
        <v>0</v>
      </c>
      <c r="P766" t="e">
        <f t="shared" si="91"/>
        <v>#DIV/0!</v>
      </c>
      <c r="Q766">
        <f t="shared" si="92"/>
        <v>0</v>
      </c>
      <c r="R766">
        <f t="shared" si="93"/>
        <v>0</v>
      </c>
      <c r="S766">
        <f t="shared" si="94"/>
        <v>0</v>
      </c>
      <c r="T766" t="e">
        <f t="shared" si="95"/>
        <v>#DIV/0!</v>
      </c>
      <c r="U766" s="2"/>
      <c r="V766" s="2"/>
      <c r="W766" s="10" t="s">
        <v>1458</v>
      </c>
    </row>
    <row r="767" spans="1:23" s="8" customFormat="1">
      <c r="A767" s="8" t="s">
        <v>1459</v>
      </c>
      <c r="B767" s="8" t="s">
        <v>1460</v>
      </c>
      <c r="C767" s="8">
        <v>-0.21</v>
      </c>
      <c r="D767" s="8">
        <v>0.06</v>
      </c>
      <c r="E767" s="8">
        <v>2.25</v>
      </c>
      <c r="F767" s="8">
        <v>0.5</v>
      </c>
      <c r="K767" s="8">
        <v>96</v>
      </c>
      <c r="L767" s="8">
        <v>0.1</v>
      </c>
      <c r="M767" s="8">
        <f t="shared" si="88"/>
        <v>0</v>
      </c>
      <c r="N767" s="8" t="e">
        <f t="shared" si="89"/>
        <v>#DIV/0!</v>
      </c>
      <c r="O767" s="8">
        <f t="shared" si="90"/>
        <v>0</v>
      </c>
      <c r="P767" s="8" t="e">
        <f t="shared" si="91"/>
        <v>#DIV/0!</v>
      </c>
      <c r="Q767" s="8">
        <f t="shared" si="92"/>
        <v>0</v>
      </c>
      <c r="R767" s="8">
        <f t="shared" si="93"/>
        <v>0</v>
      </c>
      <c r="S767" s="8" t="e">
        <f t="shared" si="94"/>
        <v>#DIV/0!</v>
      </c>
      <c r="T767" s="8">
        <f t="shared" si="95"/>
        <v>0</v>
      </c>
      <c r="W767" s="9" t="s">
        <v>142</v>
      </c>
    </row>
    <row r="768" spans="1:23" s="8" customFormat="1">
      <c r="A768" s="8" t="s">
        <v>1461</v>
      </c>
      <c r="B768" s="8" t="s">
        <v>1462</v>
      </c>
      <c r="G768" s="8">
        <v>10.91</v>
      </c>
      <c r="H768" s="8">
        <v>0.11</v>
      </c>
      <c r="M768" s="8">
        <f t="shared" si="88"/>
        <v>0</v>
      </c>
      <c r="N768" s="8" t="e">
        <f t="shared" si="89"/>
        <v>#DIV/0!</v>
      </c>
      <c r="O768" s="8">
        <f t="shared" si="90"/>
        <v>0</v>
      </c>
      <c r="P768" s="8" t="e">
        <f t="shared" si="91"/>
        <v>#DIV/0!</v>
      </c>
      <c r="Q768" s="8">
        <f t="shared" si="92"/>
        <v>0</v>
      </c>
      <c r="R768" s="8">
        <f t="shared" si="93"/>
        <v>0</v>
      </c>
      <c r="S768" s="8">
        <f t="shared" si="94"/>
        <v>0</v>
      </c>
      <c r="T768" s="8" t="e">
        <f t="shared" si="95"/>
        <v>#DIV/0!</v>
      </c>
      <c r="W768" s="9" t="s">
        <v>1463</v>
      </c>
    </row>
    <row r="769" spans="1:23">
      <c r="A769" t="s">
        <v>1464</v>
      </c>
      <c r="B769" t="s">
        <v>1465</v>
      </c>
      <c r="C769">
        <v>0.23</v>
      </c>
      <c r="D769">
        <v>7.0000000000000007E-2</v>
      </c>
      <c r="E769">
        <v>1.4</v>
      </c>
      <c r="F769">
        <v>0.11</v>
      </c>
      <c r="G769">
        <v>3.312433</v>
      </c>
      <c r="H769">
        <v>1.9000000000000001E-5</v>
      </c>
      <c r="I769">
        <v>2.3E-2</v>
      </c>
      <c r="J769">
        <v>1.4999999999999999E-2</v>
      </c>
      <c r="K769">
        <v>466.4</v>
      </c>
      <c r="L769">
        <v>3.3</v>
      </c>
      <c r="M769">
        <f t="shared" si="88"/>
        <v>4.8671960211587109E-2</v>
      </c>
      <c r="N769">
        <f t="shared" si="89"/>
        <v>1.274741828652763E-3</v>
      </c>
      <c r="O769">
        <f t="shared" si="90"/>
        <v>4.2787954077558989</v>
      </c>
      <c r="P769">
        <f t="shared" si="91"/>
        <v>0.22616765547968529</v>
      </c>
      <c r="Q769">
        <f t="shared" si="92"/>
        <v>3.0274495809593623E-2</v>
      </c>
      <c r="R769">
        <f t="shared" si="93"/>
        <v>1.4769657305472442E-3</v>
      </c>
      <c r="S769">
        <f t="shared" si="94"/>
        <v>8.1810070067693544E-6</v>
      </c>
      <c r="T769">
        <f t="shared" si="95"/>
        <v>0.2241273785014995</v>
      </c>
      <c r="U769" s="2"/>
      <c r="V769">
        <v>62</v>
      </c>
      <c r="W769" s="10" t="s">
        <v>33</v>
      </c>
    </row>
    <row r="770" spans="1:23">
      <c r="A770" t="s">
        <v>1466</v>
      </c>
      <c r="B770" t="s">
        <v>1467</v>
      </c>
      <c r="C770">
        <v>-0.52</v>
      </c>
      <c r="D770">
        <v>0.01</v>
      </c>
      <c r="E770">
        <v>0.76</v>
      </c>
      <c r="F770">
        <v>0.04</v>
      </c>
      <c r="G770">
        <v>20</v>
      </c>
      <c r="H770">
        <v>1.4999999999999999E-2</v>
      </c>
      <c r="I770">
        <v>0.06</v>
      </c>
      <c r="J770">
        <v>6.4999999999999997E-3</v>
      </c>
      <c r="K770">
        <v>0.55000000000000004</v>
      </c>
      <c r="L770">
        <v>0.04</v>
      </c>
      <c r="M770">
        <f t="shared" ref="M770:M795" si="96">(G770/365)^(2/3)*E770^(1/3)</f>
        <v>0.13165255286572985</v>
      </c>
      <c r="N770">
        <f t="shared" ref="N770:N795" si="97">SQRT((2/3*(G770/365)^(-1/3)*E770^(1/3)*(H770/365))^2+(1/3*(G770/365)^(2/3)*E770^(-2/3)*F770)^2)</f>
        <v>2.3106317439639847E-3</v>
      </c>
      <c r="O770">
        <f t="shared" ref="O770:O795" si="98">0.004919*K770*SQRT(1-I770^2)*G770^(1/3)*E770^(2/3)</f>
        <v>6.1048561012375536E-3</v>
      </c>
      <c r="P770">
        <f t="shared" ref="P770:P795" si="99">SQRT(Q770^2+R770^2+S770^2+T770^2)</f>
        <v>4.9296930164522855E-4</v>
      </c>
      <c r="Q770">
        <f t="shared" ref="Q770:Q795" si="100">0.004919*SQRT(1-I770^2)*G770^(1/3)*E770^(2/3)*L770</f>
        <v>4.4398953463545835E-4</v>
      </c>
      <c r="R770">
        <f t="shared" ref="R770:R795" si="101">0.004919*K770*I770/SQRT(1-I770^2)*G770^(1/3)*E770^(2/3)*J770</f>
        <v>2.3894960653177892E-6</v>
      </c>
      <c r="S770">
        <f t="shared" ref="S770:S795" si="102">0.004919*K770*SQRT(1-I770^2)*1/3*G770^(-2/3)*E770^(2/3)*H770</f>
        <v>1.5262140253093884E-6</v>
      </c>
      <c r="T770">
        <f t="shared" ref="T770:T795" si="103">0.004919*K770*SQRT(1-I770^2)*G770^(1/3)*2/3*E770^(-1/3)*F770</f>
        <v>2.1420547723640542E-4</v>
      </c>
      <c r="U770" s="2"/>
      <c r="V770" s="2"/>
      <c r="W770" s="10" t="s">
        <v>292</v>
      </c>
    </row>
    <row r="771" spans="1:23">
      <c r="A771" t="s">
        <v>1468</v>
      </c>
      <c r="B771" t="s">
        <v>1467</v>
      </c>
      <c r="C771">
        <v>-0.52</v>
      </c>
      <c r="D771">
        <v>0.01</v>
      </c>
      <c r="E771">
        <v>0.76</v>
      </c>
      <c r="F771">
        <v>0.04</v>
      </c>
      <c r="G771">
        <v>49.41</v>
      </c>
      <c r="H771">
        <v>0.09</v>
      </c>
      <c r="I771">
        <v>0.23</v>
      </c>
      <c r="J771">
        <v>0.155</v>
      </c>
      <c r="K771">
        <v>0.55000000000000004</v>
      </c>
      <c r="L771">
        <v>0.04</v>
      </c>
      <c r="M771">
        <f t="shared" si="96"/>
        <v>0.2405945897025254</v>
      </c>
      <c r="N771">
        <f t="shared" si="97"/>
        <v>4.2310568512333169E-3</v>
      </c>
      <c r="O771">
        <f t="shared" si="98"/>
        <v>8.0460879698635857E-3</v>
      </c>
      <c r="P771">
        <f t="shared" si="99"/>
        <v>7.168533544786985E-4</v>
      </c>
      <c r="Q771">
        <f t="shared" si="100"/>
        <v>5.8517003417189707E-4</v>
      </c>
      <c r="R771">
        <f t="shared" si="101"/>
        <v>3.0286457198356763E-4</v>
      </c>
      <c r="S771">
        <f t="shared" si="102"/>
        <v>4.8852993138212442E-6</v>
      </c>
      <c r="T771">
        <f t="shared" si="103"/>
        <v>2.8231887613556442E-4</v>
      </c>
      <c r="U771" s="2"/>
      <c r="V771" s="2"/>
      <c r="W771" s="10" t="s">
        <v>292</v>
      </c>
    </row>
    <row r="772" spans="1:23">
      <c r="A772" t="s">
        <v>1469</v>
      </c>
      <c r="B772" t="s">
        <v>1470</v>
      </c>
      <c r="C772">
        <v>0.14000000000000001</v>
      </c>
      <c r="D772" s="2"/>
      <c r="E772" s="2"/>
      <c r="F772" s="2"/>
      <c r="G772">
        <v>305.5</v>
      </c>
      <c r="H772">
        <v>0.1</v>
      </c>
      <c r="I772">
        <v>3.1E-2</v>
      </c>
      <c r="J772">
        <v>8.9999999999999993E-3</v>
      </c>
      <c r="K772" s="2"/>
      <c r="L772" s="2"/>
      <c r="M772">
        <f t="shared" si="96"/>
        <v>0</v>
      </c>
      <c r="N772" t="e">
        <f t="shared" si="97"/>
        <v>#DIV/0!</v>
      </c>
      <c r="O772">
        <f t="shared" si="98"/>
        <v>0</v>
      </c>
      <c r="P772" t="e">
        <f t="shared" si="99"/>
        <v>#DIV/0!</v>
      </c>
      <c r="Q772">
        <f t="shared" si="100"/>
        <v>0</v>
      </c>
      <c r="R772">
        <f t="shared" si="101"/>
        <v>0</v>
      </c>
      <c r="S772">
        <f t="shared" si="102"/>
        <v>0</v>
      </c>
      <c r="T772" t="e">
        <f t="shared" si="103"/>
        <v>#DIV/0!</v>
      </c>
      <c r="U772" s="2"/>
      <c r="V772" s="2"/>
      <c r="W772" s="10" t="s">
        <v>1471</v>
      </c>
    </row>
    <row r="773" spans="1:23">
      <c r="A773" t="s">
        <v>1472</v>
      </c>
      <c r="B773" t="s">
        <v>1473</v>
      </c>
      <c r="C773">
        <v>-7.0000000000000007E-2</v>
      </c>
      <c r="D773">
        <v>0.03</v>
      </c>
      <c r="E773">
        <v>1.88</v>
      </c>
      <c r="F773">
        <v>0.22</v>
      </c>
      <c r="G773">
        <v>198.4</v>
      </c>
      <c r="H773">
        <v>0.42</v>
      </c>
      <c r="I773">
        <v>0.06</v>
      </c>
      <c r="J773">
        <v>0.04</v>
      </c>
      <c r="K773">
        <v>82</v>
      </c>
      <c r="L773">
        <v>6.05</v>
      </c>
      <c r="M773">
        <f t="shared" si="96"/>
        <v>0.82202523884428491</v>
      </c>
      <c r="N773">
        <f t="shared" si="97"/>
        <v>3.2085794125008636E-2</v>
      </c>
      <c r="O773">
        <f t="shared" si="98"/>
        <v>3.5770635550297114</v>
      </c>
      <c r="P773">
        <f t="shared" si="99"/>
        <v>0.38419849023883024</v>
      </c>
      <c r="Q773">
        <f t="shared" si="100"/>
        <v>0.26391749399914333</v>
      </c>
      <c r="R773">
        <f t="shared" si="101"/>
        <v>8.6159700241582766E-3</v>
      </c>
      <c r="S773">
        <f t="shared" si="102"/>
        <v>2.5241375892346755E-3</v>
      </c>
      <c r="T773">
        <f t="shared" si="103"/>
        <v>0.27906169578245976</v>
      </c>
      <c r="U773">
        <v>10.0027397260274</v>
      </c>
      <c r="V773">
        <v>17.170000000000002</v>
      </c>
      <c r="W773" s="10" t="s">
        <v>137</v>
      </c>
    </row>
    <row r="774" spans="1:23">
      <c r="A774" t="s">
        <v>1474</v>
      </c>
      <c r="B774" t="s">
        <v>1473</v>
      </c>
      <c r="C774">
        <v>-7.0000000000000007E-2</v>
      </c>
      <c r="D774">
        <v>0.03</v>
      </c>
      <c r="E774">
        <v>1.88</v>
      </c>
      <c r="F774">
        <v>0.22</v>
      </c>
      <c r="G774">
        <v>559.29999999999995</v>
      </c>
      <c r="H774">
        <v>1.2</v>
      </c>
      <c r="I774">
        <v>4.8000000000000001E-2</v>
      </c>
      <c r="J774">
        <v>1.7000000000000001E-2</v>
      </c>
      <c r="K774">
        <v>233</v>
      </c>
      <c r="L774">
        <v>4.25</v>
      </c>
      <c r="M774">
        <f t="shared" si="96"/>
        <v>1.6404157094886642</v>
      </c>
      <c r="N774">
        <f t="shared" si="97"/>
        <v>6.4030852399606375E-2</v>
      </c>
      <c r="O774">
        <f t="shared" si="98"/>
        <v>14.36763759851479</v>
      </c>
      <c r="P774">
        <f t="shared" si="99"/>
        <v>1.1512148420697845</v>
      </c>
      <c r="Q774">
        <f t="shared" si="100"/>
        <v>0.26207064289136422</v>
      </c>
      <c r="R774">
        <f t="shared" si="101"/>
        <v>1.1751066738152774E-2</v>
      </c>
      <c r="S774">
        <f t="shared" si="102"/>
        <v>1.0275442587888282E-2</v>
      </c>
      <c r="T774">
        <f t="shared" si="103"/>
        <v>1.1208795289621469</v>
      </c>
      <c r="U774">
        <v>10.0027397260274</v>
      </c>
      <c r="V774">
        <v>17.170000000000002</v>
      </c>
      <c r="W774" s="10" t="s">
        <v>137</v>
      </c>
    </row>
    <row r="775" spans="1:23">
      <c r="A775" t="s">
        <v>1475</v>
      </c>
      <c r="B775" t="s">
        <v>1476</v>
      </c>
      <c r="C775">
        <v>-0.06</v>
      </c>
      <c r="D775">
        <v>0.06</v>
      </c>
      <c r="E775">
        <v>1.71</v>
      </c>
      <c r="F775">
        <v>0.12</v>
      </c>
      <c r="G775">
        <v>562</v>
      </c>
      <c r="H775">
        <v>4</v>
      </c>
      <c r="I775">
        <v>9.8000000000000004E-2</v>
      </c>
      <c r="J775">
        <v>5.0700000000000002E-2</v>
      </c>
      <c r="K775" s="2"/>
      <c r="L775" s="2"/>
      <c r="M775">
        <f t="shared" si="96"/>
        <v>1.5945115552414812</v>
      </c>
      <c r="N775">
        <f t="shared" si="97"/>
        <v>3.805813970500467E-2</v>
      </c>
      <c r="O775">
        <f t="shared" si="98"/>
        <v>0</v>
      </c>
      <c r="P775">
        <f t="shared" si="99"/>
        <v>0</v>
      </c>
      <c r="Q775">
        <f t="shared" si="100"/>
        <v>0</v>
      </c>
      <c r="R775">
        <f t="shared" si="101"/>
        <v>0</v>
      </c>
      <c r="S775">
        <f t="shared" si="102"/>
        <v>0</v>
      </c>
      <c r="T775">
        <f t="shared" si="103"/>
        <v>0</v>
      </c>
      <c r="U775" s="2"/>
      <c r="V775" s="2"/>
      <c r="W775" s="10" t="s">
        <v>925</v>
      </c>
    </row>
    <row r="776" spans="1:23">
      <c r="A776" t="s">
        <v>1477</v>
      </c>
      <c r="B776" t="s">
        <v>1478</v>
      </c>
      <c r="C776">
        <v>-0.08</v>
      </c>
      <c r="D776">
        <v>0.05</v>
      </c>
      <c r="E776">
        <v>1.72</v>
      </c>
      <c r="F776">
        <v>0.16</v>
      </c>
      <c r="G776">
        <v>26.468</v>
      </c>
      <c r="H776">
        <v>5.0000000000000001E-3</v>
      </c>
      <c r="I776">
        <v>3.5999999999999997E-2</v>
      </c>
      <c r="J776">
        <v>2.8500000000000001E-2</v>
      </c>
      <c r="K776" s="2"/>
      <c r="L776" s="2"/>
      <c r="M776">
        <f t="shared" si="96"/>
        <v>0.20835071250967477</v>
      </c>
      <c r="N776">
        <f t="shared" si="97"/>
        <v>6.4605404949938088E-3</v>
      </c>
      <c r="O776">
        <f t="shared" si="98"/>
        <v>0</v>
      </c>
      <c r="P776">
        <f t="shared" si="99"/>
        <v>0</v>
      </c>
      <c r="Q776">
        <f t="shared" si="100"/>
        <v>0</v>
      </c>
      <c r="R776">
        <f t="shared" si="101"/>
        <v>0</v>
      </c>
      <c r="S776">
        <f t="shared" si="102"/>
        <v>0</v>
      </c>
      <c r="T776">
        <f t="shared" si="103"/>
        <v>0</v>
      </c>
      <c r="U776" s="2"/>
      <c r="V776" s="2"/>
      <c r="W776" s="10" t="s">
        <v>118</v>
      </c>
    </row>
    <row r="777" spans="1:23">
      <c r="A777" t="s">
        <v>1479</v>
      </c>
      <c r="B777" t="s">
        <v>1480</v>
      </c>
      <c r="C777">
        <v>-7.0000000000000007E-2</v>
      </c>
      <c r="D777">
        <v>0.16</v>
      </c>
      <c r="E777">
        <v>3.03</v>
      </c>
      <c r="F777">
        <v>0.56999999999999995</v>
      </c>
      <c r="G777">
        <v>101.54</v>
      </c>
      <c r="H777">
        <v>0.05</v>
      </c>
      <c r="I777">
        <v>0.28000000000000003</v>
      </c>
      <c r="J777">
        <v>0.01</v>
      </c>
      <c r="K777">
        <v>1.19</v>
      </c>
      <c r="L777">
        <v>0.2</v>
      </c>
      <c r="M777">
        <f t="shared" si="96"/>
        <v>0.61665710432275966</v>
      </c>
      <c r="N777">
        <f t="shared" si="97"/>
        <v>3.8668797154401489E-2</v>
      </c>
      <c r="O777">
        <f t="shared" si="98"/>
        <v>5.4895383365161685E-2</v>
      </c>
      <c r="P777">
        <f t="shared" si="99"/>
        <v>1.1512879335021219E-2</v>
      </c>
      <c r="Q777">
        <f t="shared" si="100"/>
        <v>9.226114851287678E-3</v>
      </c>
      <c r="R777">
        <f t="shared" si="101"/>
        <v>1.6678284876568225E-4</v>
      </c>
      <c r="S777">
        <f t="shared" si="102"/>
        <v>9.0104693331300755E-6</v>
      </c>
      <c r="T777">
        <f t="shared" si="103"/>
        <v>6.884569530944371E-3</v>
      </c>
      <c r="U777" s="2"/>
      <c r="V777" s="2"/>
      <c r="W777" s="10" t="s">
        <v>1481</v>
      </c>
    </row>
    <row r="778" spans="1:23">
      <c r="A778" t="s">
        <v>1482</v>
      </c>
      <c r="B778" t="s">
        <v>1483</v>
      </c>
      <c r="C778">
        <v>0.13</v>
      </c>
      <c r="D778">
        <v>0.08</v>
      </c>
      <c r="E778">
        <v>1.25</v>
      </c>
      <c r="F778">
        <v>0.1</v>
      </c>
      <c r="G778">
        <v>4.6170330000000002</v>
      </c>
      <c r="H778">
        <v>2.3000000000000001E-4</v>
      </c>
      <c r="I778">
        <v>2.1499999999999998E-2</v>
      </c>
      <c r="J778">
        <v>7.0000000000000001E-3</v>
      </c>
      <c r="K778">
        <v>70.510000000000005</v>
      </c>
      <c r="L778">
        <v>0.45</v>
      </c>
      <c r="M778">
        <f t="shared" si="96"/>
        <v>5.8481263508483129E-2</v>
      </c>
      <c r="N778">
        <f t="shared" si="97"/>
        <v>1.5595015696125245E-3</v>
      </c>
      <c r="O778">
        <f t="shared" si="98"/>
        <v>0.67002057507742852</v>
      </c>
      <c r="P778">
        <f t="shared" si="99"/>
        <v>3.5989512968246824E-2</v>
      </c>
      <c r="Q778">
        <f t="shared" si="100"/>
        <v>4.2761205330427293E-3</v>
      </c>
      <c r="R778">
        <f t="shared" si="101"/>
        <v>1.0088473051583392E-4</v>
      </c>
      <c r="S778">
        <f t="shared" si="102"/>
        <v>1.1125812635359013E-5</v>
      </c>
      <c r="T778">
        <f t="shared" si="103"/>
        <v>3.573443067079618E-2</v>
      </c>
      <c r="U778">
        <v>1.0739726027397261</v>
      </c>
      <c r="V778" s="2"/>
      <c r="W778" s="10" t="s">
        <v>33</v>
      </c>
    </row>
    <row r="779" spans="1:23">
      <c r="A779" t="s">
        <v>1484</v>
      </c>
      <c r="B779" t="s">
        <v>1483</v>
      </c>
      <c r="C779">
        <v>0.13</v>
      </c>
      <c r="D779">
        <v>0.08</v>
      </c>
      <c r="E779">
        <v>1.25</v>
      </c>
      <c r="F779">
        <v>0.1</v>
      </c>
      <c r="G779">
        <v>1276.46</v>
      </c>
      <c r="H779">
        <v>0.56999999999999995</v>
      </c>
      <c r="I779">
        <v>0.29870000000000002</v>
      </c>
      <c r="J779">
        <v>7.1999999999999998E-3</v>
      </c>
      <c r="K779">
        <v>68.14</v>
      </c>
      <c r="L779">
        <v>0.45</v>
      </c>
      <c r="M779">
        <f t="shared" si="96"/>
        <v>2.4818730777498419</v>
      </c>
      <c r="N779">
        <f t="shared" si="97"/>
        <v>6.6187406086870515E-2</v>
      </c>
      <c r="O779">
        <f t="shared" si="98"/>
        <v>4.0265000008169762</v>
      </c>
      <c r="P779">
        <f t="shared" si="99"/>
        <v>0.21659635701255975</v>
      </c>
      <c r="Q779">
        <f t="shared" si="100"/>
        <v>2.6591209280417367E-2</v>
      </c>
      <c r="R779">
        <f t="shared" si="101"/>
        <v>9.5078592305925941E-3</v>
      </c>
      <c r="S779">
        <f t="shared" si="102"/>
        <v>5.9934114673019557E-4</v>
      </c>
      <c r="T779">
        <f t="shared" si="103"/>
        <v>0.21474666671023873</v>
      </c>
      <c r="U779">
        <v>1.0739726027397261</v>
      </c>
      <c r="V779" s="2"/>
      <c r="W779" s="10" t="s">
        <v>33</v>
      </c>
    </row>
    <row r="780" spans="1:23">
      <c r="A780" t="s">
        <v>1485</v>
      </c>
      <c r="B780" t="s">
        <v>1483</v>
      </c>
      <c r="C780">
        <v>0.13</v>
      </c>
      <c r="D780">
        <v>0.08</v>
      </c>
      <c r="E780">
        <v>1.25</v>
      </c>
      <c r="F780">
        <v>0.1</v>
      </c>
      <c r="G780">
        <v>241.25800000000001</v>
      </c>
      <c r="H780">
        <v>6.4000000000000001E-2</v>
      </c>
      <c r="I780">
        <v>0.2596</v>
      </c>
      <c r="J780">
        <v>7.9000000000000008E-3</v>
      </c>
      <c r="K780">
        <v>56.26</v>
      </c>
      <c r="L780">
        <v>0.52</v>
      </c>
      <c r="M780">
        <f t="shared" si="96"/>
        <v>0.81738985566227285</v>
      </c>
      <c r="N780">
        <f t="shared" si="97"/>
        <v>2.1797542153303338E-2</v>
      </c>
      <c r="O780">
        <f t="shared" si="98"/>
        <v>1.9306045756841734</v>
      </c>
      <c r="P780">
        <f t="shared" si="99"/>
        <v>0.1045867036480212</v>
      </c>
      <c r="Q780">
        <f t="shared" si="100"/>
        <v>1.7844194442868291E-2</v>
      </c>
      <c r="R780">
        <f t="shared" si="101"/>
        <v>4.24547266083044E-3</v>
      </c>
      <c r="S780">
        <f t="shared" si="102"/>
        <v>1.7071446728369227E-4</v>
      </c>
      <c r="T780">
        <f t="shared" si="103"/>
        <v>0.10296557736982258</v>
      </c>
      <c r="U780">
        <v>1.0739726027397261</v>
      </c>
      <c r="V780" s="2"/>
      <c r="W780" s="10" t="s">
        <v>33</v>
      </c>
    </row>
    <row r="781" spans="1:23">
      <c r="A781" t="s">
        <v>1486</v>
      </c>
      <c r="B781" t="s">
        <v>1483</v>
      </c>
      <c r="C781">
        <v>0.13</v>
      </c>
      <c r="D781">
        <v>0.08</v>
      </c>
      <c r="E781">
        <v>1.25</v>
      </c>
      <c r="F781">
        <v>0.1</v>
      </c>
      <c r="G781">
        <v>3848.86</v>
      </c>
      <c r="H781">
        <v>0.74</v>
      </c>
      <c r="I781">
        <v>5.3600000000000002E-3</v>
      </c>
      <c r="J781">
        <v>4.4000000000000002E-4</v>
      </c>
      <c r="K781">
        <v>11.54</v>
      </c>
      <c r="L781">
        <v>0.31</v>
      </c>
      <c r="M781">
        <f t="shared" si="96"/>
        <v>5.1799969514183895</v>
      </c>
      <c r="N781">
        <f t="shared" si="97"/>
        <v>0.13813484771473405</v>
      </c>
      <c r="O781">
        <f t="shared" si="98"/>
        <v>1.0322711095661232</v>
      </c>
      <c r="P781">
        <f t="shared" si="99"/>
        <v>6.1643734539475484E-2</v>
      </c>
      <c r="Q781">
        <f t="shared" si="100"/>
        <v>2.7729986478812672E-2</v>
      </c>
      <c r="R781">
        <f t="shared" si="101"/>
        <v>2.4345781292565673E-6</v>
      </c>
      <c r="S781">
        <f t="shared" si="102"/>
        <v>6.6156439489349395E-5</v>
      </c>
      <c r="T781">
        <f t="shared" si="103"/>
        <v>5.5054459176859895E-2</v>
      </c>
      <c r="U781">
        <v>1.0739726027397261</v>
      </c>
      <c r="V781" s="2"/>
      <c r="W781" s="10" t="s">
        <v>33</v>
      </c>
    </row>
    <row r="782" spans="1:23">
      <c r="A782" t="s">
        <v>1487</v>
      </c>
      <c r="B782" t="s">
        <v>1488</v>
      </c>
      <c r="C782" s="2"/>
      <c r="D782" s="2"/>
      <c r="E782" s="2"/>
      <c r="F782" s="2"/>
      <c r="G782">
        <v>4.93</v>
      </c>
      <c r="H782">
        <v>0.05</v>
      </c>
      <c r="I782">
        <v>0</v>
      </c>
      <c r="J782">
        <v>0</v>
      </c>
      <c r="K782" s="2"/>
      <c r="L782" s="2"/>
      <c r="M782">
        <f t="shared" si="96"/>
        <v>0</v>
      </c>
      <c r="N782" t="e">
        <f t="shared" si="97"/>
        <v>#DIV/0!</v>
      </c>
      <c r="O782">
        <f t="shared" si="98"/>
        <v>0</v>
      </c>
      <c r="P782" t="e">
        <f t="shared" si="99"/>
        <v>#DIV/0!</v>
      </c>
      <c r="Q782">
        <f t="shared" si="100"/>
        <v>0</v>
      </c>
      <c r="R782">
        <f t="shared" si="101"/>
        <v>0</v>
      </c>
      <c r="S782">
        <f t="shared" si="102"/>
        <v>0</v>
      </c>
      <c r="T782" t="e">
        <f t="shared" si="103"/>
        <v>#DIV/0!</v>
      </c>
      <c r="U782" s="2"/>
      <c r="V782" s="2"/>
      <c r="W782" s="10" t="s">
        <v>1489</v>
      </c>
    </row>
    <row r="783" spans="1:23">
      <c r="A783" t="s">
        <v>1490</v>
      </c>
      <c r="B783" t="s">
        <v>1491</v>
      </c>
      <c r="C783">
        <v>0.34</v>
      </c>
      <c r="D783">
        <v>0.09</v>
      </c>
      <c r="E783">
        <v>1.1499999999999999</v>
      </c>
      <c r="F783">
        <v>0.1</v>
      </c>
      <c r="G783">
        <v>3.9516205000000002</v>
      </c>
      <c r="H783">
        <v>3.9999999999999998E-6</v>
      </c>
      <c r="I783">
        <v>0</v>
      </c>
      <c r="J783">
        <v>0</v>
      </c>
      <c r="K783" s="2"/>
      <c r="L783" s="2"/>
      <c r="M783">
        <f t="shared" si="96"/>
        <v>5.1272857709874879E-2</v>
      </c>
      <c r="N783">
        <f t="shared" si="97"/>
        <v>1.4861697890948017E-3</v>
      </c>
      <c r="O783">
        <f t="shared" si="98"/>
        <v>0</v>
      </c>
      <c r="P783">
        <f t="shared" si="99"/>
        <v>0</v>
      </c>
      <c r="Q783">
        <f t="shared" si="100"/>
        <v>0</v>
      </c>
      <c r="R783">
        <f t="shared" si="101"/>
        <v>0</v>
      </c>
      <c r="S783">
        <f t="shared" si="102"/>
        <v>0</v>
      </c>
      <c r="T783">
        <f t="shared" si="103"/>
        <v>0</v>
      </c>
      <c r="U783" s="2"/>
      <c r="V783" s="2"/>
      <c r="W783" s="10" t="s">
        <v>1492</v>
      </c>
    </row>
    <row r="784" spans="1:23">
      <c r="A784" t="s">
        <v>1493</v>
      </c>
      <c r="B784" t="s">
        <v>1494</v>
      </c>
      <c r="C784">
        <v>0.06</v>
      </c>
      <c r="D784">
        <v>0.02</v>
      </c>
      <c r="E784">
        <v>0.9</v>
      </c>
      <c r="F784">
        <v>7.0000000000000007E-2</v>
      </c>
      <c r="G784">
        <v>421</v>
      </c>
      <c r="H784">
        <v>2</v>
      </c>
      <c r="I784">
        <v>0.29399999999999998</v>
      </c>
      <c r="J784">
        <v>2.4E-2</v>
      </c>
      <c r="K784">
        <v>94</v>
      </c>
      <c r="L784">
        <v>3</v>
      </c>
      <c r="M784">
        <f t="shared" si="96"/>
        <v>1.061875638615277</v>
      </c>
      <c r="N784">
        <f t="shared" si="97"/>
        <v>2.773475901218005E-2</v>
      </c>
      <c r="O784">
        <f t="shared" si="98"/>
        <v>3.0876628304936413</v>
      </c>
      <c r="P784">
        <f t="shared" si="99"/>
        <v>0.1895668198150986</v>
      </c>
      <c r="Q784">
        <f t="shared" si="100"/>
        <v>9.8542430760435382E-2</v>
      </c>
      <c r="R784">
        <f t="shared" si="101"/>
        <v>2.3847862801033241E-2</v>
      </c>
      <c r="S784">
        <f t="shared" si="102"/>
        <v>4.8894106579471814E-3</v>
      </c>
      <c r="T784">
        <f t="shared" si="103"/>
        <v>0.16010103565522588</v>
      </c>
      <c r="U784">
        <v>1.5726027397260269</v>
      </c>
      <c r="V784" s="2"/>
      <c r="W784" s="10" t="s">
        <v>150</v>
      </c>
    </row>
    <row r="785" spans="1:23">
      <c r="A785" t="s">
        <v>1495</v>
      </c>
      <c r="B785" t="s">
        <v>1496</v>
      </c>
      <c r="C785">
        <v>0.36</v>
      </c>
      <c r="D785">
        <v>0.05</v>
      </c>
      <c r="E785">
        <v>1.07</v>
      </c>
      <c r="F785">
        <v>0.1</v>
      </c>
      <c r="G785">
        <v>572</v>
      </c>
      <c r="H785">
        <v>7</v>
      </c>
      <c r="I785">
        <v>0.13</v>
      </c>
      <c r="J785">
        <v>0.1</v>
      </c>
      <c r="K785">
        <v>30</v>
      </c>
      <c r="L785">
        <v>6</v>
      </c>
      <c r="M785">
        <f t="shared" si="96"/>
        <v>1.3799500571218506</v>
      </c>
      <c r="N785">
        <f t="shared" si="97"/>
        <v>4.4438864264475339E-2</v>
      </c>
      <c r="O785">
        <f t="shared" si="98"/>
        <v>1.2706271184266387</v>
      </c>
      <c r="P785">
        <f t="shared" si="99"/>
        <v>0.26675136267003208</v>
      </c>
      <c r="Q785">
        <f t="shared" si="100"/>
        <v>0.25412542368532776</v>
      </c>
      <c r="R785">
        <f t="shared" si="101"/>
        <v>1.6802108167578381E-2</v>
      </c>
      <c r="S785">
        <f t="shared" si="102"/>
        <v>5.1832108560527241E-3</v>
      </c>
      <c r="T785">
        <f t="shared" si="103"/>
        <v>7.9166798655865345E-2</v>
      </c>
      <c r="U785">
        <v>2.8849315068493149</v>
      </c>
      <c r="V785">
        <v>10.6</v>
      </c>
      <c r="W785" s="10" t="s">
        <v>150</v>
      </c>
    </row>
    <row r="786" spans="1:23">
      <c r="A786" t="s">
        <v>1497</v>
      </c>
      <c r="B786" t="s">
        <v>1498</v>
      </c>
      <c r="C786">
        <v>0.22</v>
      </c>
      <c r="D786">
        <v>0.11</v>
      </c>
      <c r="E786">
        <v>0.89</v>
      </c>
      <c r="F786">
        <v>0.08</v>
      </c>
      <c r="G786">
        <v>2840</v>
      </c>
      <c r="H786">
        <v>2840</v>
      </c>
      <c r="I786">
        <v>0.83689999999999998</v>
      </c>
      <c r="J786">
        <v>6.9499999999999996E-3</v>
      </c>
      <c r="K786">
        <v>3685</v>
      </c>
      <c r="L786">
        <v>0.25</v>
      </c>
      <c r="M786">
        <f t="shared" si="96"/>
        <v>3.7770000096925496</v>
      </c>
      <c r="N786">
        <f t="shared" si="97"/>
        <v>2.5205418367684351</v>
      </c>
      <c r="O786">
        <f t="shared" si="98"/>
        <v>130.00204083671349</v>
      </c>
      <c r="P786">
        <f t="shared" si="99"/>
        <v>44.100985076126783</v>
      </c>
      <c r="Q786">
        <f t="shared" si="100"/>
        <v>8.8196771259642821E-3</v>
      </c>
      <c r="R786">
        <f t="shared" si="101"/>
        <v>2.5238821224470076</v>
      </c>
      <c r="S786">
        <f t="shared" si="102"/>
        <v>43.334013612237833</v>
      </c>
      <c r="T786">
        <f t="shared" si="103"/>
        <v>7.7903844696157885</v>
      </c>
      <c r="U786" s="2"/>
      <c r="V786" s="2"/>
      <c r="W786" s="10" t="s">
        <v>1499</v>
      </c>
    </row>
    <row r="787" spans="1:23">
      <c r="A787" t="s">
        <v>1500</v>
      </c>
      <c r="B787" t="s">
        <v>1501</v>
      </c>
      <c r="C787">
        <v>-0.36</v>
      </c>
      <c r="D787">
        <v>0.14000000000000001</v>
      </c>
      <c r="E787">
        <v>0.96</v>
      </c>
      <c r="F787">
        <v>0.1</v>
      </c>
      <c r="G787">
        <v>2.7164761999999998</v>
      </c>
      <c r="H787">
        <v>2.3E-6</v>
      </c>
      <c r="I787">
        <v>0</v>
      </c>
      <c r="J787">
        <v>0</v>
      </c>
      <c r="K787">
        <v>0.94</v>
      </c>
      <c r="L787">
        <v>0.15</v>
      </c>
      <c r="M787">
        <f t="shared" si="96"/>
        <v>3.7603860909416122E-2</v>
      </c>
      <c r="N787">
        <f t="shared" si="97"/>
        <v>1.3056896150828085E-3</v>
      </c>
      <c r="O787">
        <f t="shared" si="98"/>
        <v>6.2784744750226697E-3</v>
      </c>
      <c r="P787">
        <f t="shared" si="99"/>
        <v>1.0926447316874975E-3</v>
      </c>
      <c r="Q787">
        <f t="shared" si="100"/>
        <v>1.0018842247376601E-3</v>
      </c>
      <c r="R787">
        <f t="shared" si="101"/>
        <v>0</v>
      </c>
      <c r="S787">
        <f t="shared" si="102"/>
        <v>1.7719636555318908E-9</v>
      </c>
      <c r="T787">
        <f t="shared" si="103"/>
        <v>4.3600517187657428E-4</v>
      </c>
      <c r="U787" s="2"/>
      <c r="V787" s="2"/>
      <c r="W787" s="10" t="s">
        <v>1499</v>
      </c>
    </row>
    <row r="788" spans="1:23">
      <c r="A788" t="s">
        <v>1502</v>
      </c>
      <c r="B788" t="s">
        <v>1503</v>
      </c>
      <c r="C788">
        <v>0.33</v>
      </c>
      <c r="D788">
        <v>0.02</v>
      </c>
      <c r="E788">
        <v>1.25</v>
      </c>
      <c r="F788">
        <v>0.08</v>
      </c>
      <c r="G788">
        <v>2.0083899999999999</v>
      </c>
      <c r="H788">
        <v>2.4000000000000001E-4</v>
      </c>
      <c r="I788">
        <v>0</v>
      </c>
      <c r="J788">
        <v>0</v>
      </c>
      <c r="K788">
        <v>8.6480000000000001E-2</v>
      </c>
      <c r="L788">
        <v>2.7000000000000001E-3</v>
      </c>
      <c r="M788">
        <f t="shared" si="96"/>
        <v>3.3574286718163225E-2</v>
      </c>
      <c r="N788">
        <f t="shared" si="97"/>
        <v>7.162564441242379E-4</v>
      </c>
      <c r="O788">
        <f t="shared" si="98"/>
        <v>6.2279989251709056E-4</v>
      </c>
      <c r="P788">
        <f t="shared" si="99"/>
        <v>3.2927228237617565E-5</v>
      </c>
      <c r="Q788">
        <f t="shared" si="100"/>
        <v>1.944449248145403E-5</v>
      </c>
      <c r="R788">
        <f t="shared" si="101"/>
        <v>0</v>
      </c>
      <c r="S788">
        <f t="shared" si="102"/>
        <v>2.4807926449229107E-8</v>
      </c>
      <c r="T788">
        <f t="shared" si="103"/>
        <v>2.6572795414062526E-5</v>
      </c>
      <c r="U788">
        <v>1.71</v>
      </c>
      <c r="V788">
        <v>7.16</v>
      </c>
      <c r="W788" s="10" t="s">
        <v>137</v>
      </c>
    </row>
    <row r="789" spans="1:23">
      <c r="A789" t="s">
        <v>1504</v>
      </c>
      <c r="B789" t="s">
        <v>1505</v>
      </c>
      <c r="C789">
        <v>-0.27</v>
      </c>
      <c r="D789">
        <v>0.04</v>
      </c>
      <c r="E789">
        <v>1.1100000000000001</v>
      </c>
      <c r="F789">
        <v>0.25</v>
      </c>
      <c r="G789">
        <v>136.75</v>
      </c>
      <c r="H789">
        <v>0.25</v>
      </c>
      <c r="I789">
        <v>0</v>
      </c>
      <c r="J789">
        <v>0</v>
      </c>
      <c r="K789">
        <v>65.400000000000006</v>
      </c>
      <c r="L789">
        <v>1.7</v>
      </c>
      <c r="M789">
        <f t="shared" si="96"/>
        <v>0.5381012157887699</v>
      </c>
      <c r="N789">
        <f t="shared" si="97"/>
        <v>4.0403312123747447E-2</v>
      </c>
      <c r="O789">
        <f t="shared" si="98"/>
        <v>1.7768291415588673</v>
      </c>
      <c r="P789">
        <f t="shared" si="99"/>
        <v>0.27076171642638869</v>
      </c>
      <c r="Q789">
        <f t="shared" si="100"/>
        <v>4.6186690224007253E-2</v>
      </c>
      <c r="R789">
        <f t="shared" si="101"/>
        <v>0</v>
      </c>
      <c r="S789">
        <f t="shared" si="102"/>
        <v>1.0827721764526922E-3</v>
      </c>
      <c r="T789">
        <f t="shared" si="103"/>
        <v>0.26679116239622636</v>
      </c>
      <c r="U789">
        <v>3.1643835616438358</v>
      </c>
      <c r="V789">
        <v>22.3</v>
      </c>
      <c r="W789" s="10" t="s">
        <v>25</v>
      </c>
    </row>
    <row r="790" spans="1:23">
      <c r="A790" t="s">
        <v>1506</v>
      </c>
      <c r="B790" t="s">
        <v>1507</v>
      </c>
      <c r="C790">
        <v>0.32</v>
      </c>
      <c r="D790">
        <v>0.08</v>
      </c>
      <c r="E790">
        <v>1.01</v>
      </c>
      <c r="F790">
        <v>0.08</v>
      </c>
      <c r="G790">
        <v>18.157</v>
      </c>
      <c r="H790">
        <v>3.4000000000000002E-2</v>
      </c>
      <c r="I790">
        <v>0.18</v>
      </c>
      <c r="J790">
        <v>3.5000000000000003E-2</v>
      </c>
      <c r="K790">
        <v>20.64</v>
      </c>
      <c r="L790">
        <v>0.85</v>
      </c>
      <c r="M790">
        <f t="shared" si="96"/>
        <v>0.13570877929095587</v>
      </c>
      <c r="N790">
        <f t="shared" si="97"/>
        <v>3.5870729844823257E-3</v>
      </c>
      <c r="O790">
        <f t="shared" si="98"/>
        <v>0.26423888355819641</v>
      </c>
      <c r="P790">
        <f t="shared" si="99"/>
        <v>1.7779077136280026E-2</v>
      </c>
      <c r="Q790">
        <f t="shared" si="100"/>
        <v>1.0881930766689292E-2</v>
      </c>
      <c r="R790">
        <f t="shared" si="101"/>
        <v>1.7204474642586167E-3</v>
      </c>
      <c r="S790">
        <f t="shared" si="102"/>
        <v>1.6493403904790956E-4</v>
      </c>
      <c r="T790">
        <f t="shared" si="103"/>
        <v>1.395320837271004E-2</v>
      </c>
      <c r="U790">
        <v>1.0520547945205481</v>
      </c>
      <c r="V790">
        <v>3.1</v>
      </c>
      <c r="W790" s="10" t="s">
        <v>1508</v>
      </c>
    </row>
    <row r="791" spans="1:23">
      <c r="A791" t="s">
        <v>1509</v>
      </c>
      <c r="B791" t="s">
        <v>1507</v>
      </c>
      <c r="C791">
        <v>0.32</v>
      </c>
      <c r="D791">
        <v>0.08</v>
      </c>
      <c r="E791">
        <v>1.01</v>
      </c>
      <c r="F791">
        <v>0.08</v>
      </c>
      <c r="G791">
        <v>120.8</v>
      </c>
      <c r="H791">
        <v>0.34</v>
      </c>
      <c r="I791">
        <v>0.15279999999999999</v>
      </c>
      <c r="J791">
        <v>9.5999999999999992E-3</v>
      </c>
      <c r="K791">
        <v>57.68</v>
      </c>
      <c r="L791">
        <v>0.69</v>
      </c>
      <c r="M791">
        <f t="shared" si="96"/>
        <v>0.48005371819448989</v>
      </c>
      <c r="N791">
        <f t="shared" si="97"/>
        <v>1.2706652976252748E-2</v>
      </c>
      <c r="O791">
        <f t="shared" si="98"/>
        <v>1.3953246255854381</v>
      </c>
      <c r="P791">
        <f t="shared" si="99"/>
        <v>7.558792181388907E-2</v>
      </c>
      <c r="Q791">
        <f t="shared" si="100"/>
        <v>1.6691643405928436E-2</v>
      </c>
      <c r="R791">
        <f t="shared" si="101"/>
        <v>2.0957039472259678E-3</v>
      </c>
      <c r="S791">
        <f t="shared" si="102"/>
        <v>1.3090793948649256E-3</v>
      </c>
      <c r="T791">
        <f t="shared" si="103"/>
        <v>7.3680508281739304E-2</v>
      </c>
      <c r="U791">
        <v>1.0520547945205481</v>
      </c>
      <c r="V791">
        <v>3.1</v>
      </c>
      <c r="W791" s="10" t="s">
        <v>1508</v>
      </c>
    </row>
    <row r="792" spans="1:23">
      <c r="A792" t="s">
        <v>1510</v>
      </c>
      <c r="B792" t="s">
        <v>1511</v>
      </c>
      <c r="C792" s="2"/>
      <c r="D792" s="2"/>
      <c r="E792" s="2"/>
      <c r="F792" s="2"/>
      <c r="G792">
        <v>4.0869999999999997</v>
      </c>
      <c r="H792">
        <v>7.0000000000000007E-2</v>
      </c>
      <c r="I792">
        <v>0.15</v>
      </c>
      <c r="J792">
        <v>0.08</v>
      </c>
      <c r="K792" s="2"/>
      <c r="L792" s="2"/>
      <c r="M792">
        <f t="shared" si="96"/>
        <v>0</v>
      </c>
      <c r="N792" t="e">
        <f t="shared" si="97"/>
        <v>#DIV/0!</v>
      </c>
      <c r="O792">
        <f t="shared" si="98"/>
        <v>0</v>
      </c>
      <c r="P792" t="e">
        <f t="shared" si="99"/>
        <v>#DIV/0!</v>
      </c>
      <c r="Q792">
        <f t="shared" si="100"/>
        <v>0</v>
      </c>
      <c r="R792">
        <f t="shared" si="101"/>
        <v>0</v>
      </c>
      <c r="S792">
        <f t="shared" si="102"/>
        <v>0</v>
      </c>
      <c r="T792" t="e">
        <f t="shared" si="103"/>
        <v>#DIV/0!</v>
      </c>
      <c r="U792" s="2"/>
      <c r="V792" s="2"/>
      <c r="W792" s="10" t="s">
        <v>1512</v>
      </c>
    </row>
    <row r="793" spans="1:23">
      <c r="A793" t="s">
        <v>1513</v>
      </c>
      <c r="B793" t="s">
        <v>1514</v>
      </c>
      <c r="C793">
        <v>-0.26</v>
      </c>
      <c r="D793">
        <v>0.08</v>
      </c>
      <c r="E793" s="2"/>
      <c r="F793" s="2"/>
      <c r="G793">
        <v>1.9687600000000001</v>
      </c>
      <c r="H793">
        <v>2.1000000000000001E-4</v>
      </c>
      <c r="I793">
        <v>0</v>
      </c>
      <c r="J793">
        <v>0</v>
      </c>
      <c r="K793" s="2"/>
      <c r="L793" s="2"/>
      <c r="M793">
        <f t="shared" si="96"/>
        <v>0</v>
      </c>
      <c r="N793" t="e">
        <f t="shared" si="97"/>
        <v>#DIV/0!</v>
      </c>
      <c r="O793">
        <f t="shared" si="98"/>
        <v>0</v>
      </c>
      <c r="P793" t="e">
        <f t="shared" si="99"/>
        <v>#DIV/0!</v>
      </c>
      <c r="Q793">
        <f t="shared" si="100"/>
        <v>0</v>
      </c>
      <c r="R793">
        <f t="shared" si="101"/>
        <v>0</v>
      </c>
      <c r="S793">
        <f t="shared" si="102"/>
        <v>0</v>
      </c>
      <c r="T793" t="e">
        <f t="shared" si="103"/>
        <v>#DIV/0!</v>
      </c>
      <c r="U793" s="2"/>
      <c r="V793" s="2"/>
      <c r="W793" s="10" t="s">
        <v>193</v>
      </c>
    </row>
    <row r="794" spans="1:23">
      <c r="A794" t="s">
        <v>1515</v>
      </c>
      <c r="B794" t="s">
        <v>1514</v>
      </c>
      <c r="C794">
        <v>-0.26</v>
      </c>
      <c r="D794">
        <v>0.08</v>
      </c>
      <c r="E794" s="2"/>
      <c r="F794" s="2"/>
      <c r="G794">
        <v>3.0600800000000001</v>
      </c>
      <c r="H794">
        <v>2.2000000000000001E-4</v>
      </c>
      <c r="I794">
        <v>0.04</v>
      </c>
      <c r="J794">
        <v>0.04</v>
      </c>
      <c r="K794" s="2"/>
      <c r="L794" s="2"/>
      <c r="M794">
        <f t="shared" si="96"/>
        <v>0</v>
      </c>
      <c r="N794" t="e">
        <f t="shared" si="97"/>
        <v>#DIV/0!</v>
      </c>
      <c r="O794">
        <f t="shared" si="98"/>
        <v>0</v>
      </c>
      <c r="P794" t="e">
        <f t="shared" si="99"/>
        <v>#DIV/0!</v>
      </c>
      <c r="Q794">
        <f t="shared" si="100"/>
        <v>0</v>
      </c>
      <c r="R794">
        <f t="shared" si="101"/>
        <v>0</v>
      </c>
      <c r="S794">
        <f t="shared" si="102"/>
        <v>0</v>
      </c>
      <c r="T794" t="e">
        <f t="shared" si="103"/>
        <v>#DIV/0!</v>
      </c>
      <c r="U794" s="2"/>
      <c r="V794" s="2"/>
      <c r="W794" s="10" t="s">
        <v>193</v>
      </c>
    </row>
    <row r="795" spans="1:23">
      <c r="A795" t="s">
        <v>1516</v>
      </c>
      <c r="B795" t="s">
        <v>1514</v>
      </c>
      <c r="C795">
        <v>-0.26</v>
      </c>
      <c r="D795">
        <v>0.08</v>
      </c>
      <c r="E795" s="2"/>
      <c r="F795" s="2"/>
      <c r="G795">
        <v>4.6562700000000001</v>
      </c>
      <c r="H795">
        <v>4.2000000000000002E-4</v>
      </c>
      <c r="I795">
        <v>0.129</v>
      </c>
      <c r="J795">
        <v>9.6000000000000002E-2</v>
      </c>
      <c r="K795" s="2"/>
      <c r="L795" s="2"/>
      <c r="M795">
        <f t="shared" si="96"/>
        <v>0</v>
      </c>
      <c r="N795" t="e">
        <f t="shared" si="97"/>
        <v>#DIV/0!</v>
      </c>
      <c r="O795">
        <f t="shared" si="98"/>
        <v>0</v>
      </c>
      <c r="P795" t="e">
        <f t="shared" si="99"/>
        <v>#DIV/0!</v>
      </c>
      <c r="Q795">
        <f t="shared" si="100"/>
        <v>0</v>
      </c>
      <c r="R795">
        <f t="shared" si="101"/>
        <v>0</v>
      </c>
      <c r="S795">
        <f t="shared" si="102"/>
        <v>0</v>
      </c>
      <c r="T795" t="e">
        <f t="shared" si="103"/>
        <v>#DIV/0!</v>
      </c>
      <c r="U795" s="2"/>
      <c r="V795" s="2"/>
      <c r="W795" s="10" t="s">
        <v>193</v>
      </c>
    </row>
  </sheetData>
  <autoFilter ref="A1:W795" xr:uid="{00000000-0009-0000-0000-000000000000}">
    <sortState ref="A2:W795">
      <sortCondition ref="A1:A795"/>
    </sortState>
  </autoFilter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95"/>
  <sheetViews>
    <sheetView tabSelected="1" zoomScale="150" zoomScaleNormal="150" workbookViewId="0">
      <pane xSplit="2" ySplit="1" topLeftCell="H435" activePane="bottomRight" state="frozen"/>
      <selection pane="topRight" activeCell="C1" sqref="C1"/>
      <selection pane="bottomLeft" activeCell="A2" sqref="A2"/>
      <selection pane="bottomRight" activeCell="P465" sqref="O465:P465"/>
    </sheetView>
  </sheetViews>
  <sheetFormatPr baseColWidth="10" defaultColWidth="8.83203125" defaultRowHeight="14"/>
  <cols>
    <col min="1" max="1" width="19.6640625" bestFit="1" customWidth="1"/>
    <col min="2" max="2" width="18.1640625" bestFit="1" customWidth="1"/>
    <col min="3" max="3" width="8" bestFit="1" customWidth="1"/>
    <col min="4" max="4" width="11.33203125" bestFit="1" customWidth="1"/>
    <col min="5" max="5" width="7" bestFit="1" customWidth="1"/>
    <col min="6" max="6" width="12.1640625" bestFit="1" customWidth="1"/>
    <col min="7" max="7" width="7" bestFit="1" customWidth="1"/>
    <col min="8" max="8" width="9.33203125" bestFit="1" customWidth="1"/>
    <col min="9" max="9" width="7" bestFit="1" customWidth="1"/>
    <col min="10" max="10" width="10.1640625" bestFit="1" customWidth="1"/>
    <col min="11" max="11" width="12" bestFit="1" customWidth="1"/>
    <col min="13" max="13" width="11" bestFit="1" customWidth="1"/>
    <col min="15" max="15" width="9" bestFit="1" customWidth="1"/>
    <col min="17" max="17" width="13" bestFit="1" customWidth="1"/>
    <col min="19" max="19" width="13" bestFit="1" customWidth="1"/>
    <col min="21" max="21" width="13" bestFit="1" customWidth="1"/>
    <col min="23" max="23" width="13" bestFit="1" customWidth="1"/>
    <col min="25" max="25" width="13" bestFit="1" customWidth="1"/>
    <col min="27" max="27" width="43.6640625" bestFit="1" customWidth="1"/>
  </cols>
  <sheetData>
    <row r="1" spans="1:27">
      <c r="A1" s="12" t="s">
        <v>0</v>
      </c>
      <c r="B1" s="12" t="s">
        <v>1</v>
      </c>
      <c r="C1" s="14" t="s">
        <v>2</v>
      </c>
      <c r="D1" s="13" t="s">
        <v>1519</v>
      </c>
      <c r="E1" s="14" t="s">
        <v>3</v>
      </c>
      <c r="F1" s="13" t="s">
        <v>1520</v>
      </c>
      <c r="G1" s="14" t="s">
        <v>4</v>
      </c>
      <c r="H1" s="13" t="s">
        <v>1517</v>
      </c>
      <c r="I1" s="14" t="s">
        <v>5</v>
      </c>
      <c r="J1" s="13" t="s">
        <v>1518</v>
      </c>
      <c r="K1" s="15" t="s">
        <v>6</v>
      </c>
      <c r="L1" s="15" t="s">
        <v>7</v>
      </c>
      <c r="M1" s="15" t="s">
        <v>8</v>
      </c>
      <c r="N1" s="15" t="s">
        <v>9</v>
      </c>
      <c r="O1" s="15" t="s">
        <v>10</v>
      </c>
      <c r="P1" s="15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  <c r="Y1" s="15" t="s">
        <v>20</v>
      </c>
      <c r="Z1" s="15" t="s">
        <v>21</v>
      </c>
      <c r="AA1" s="15" t="s">
        <v>22</v>
      </c>
    </row>
    <row r="2" spans="1:27">
      <c r="A2" t="s">
        <v>23</v>
      </c>
      <c r="B2" t="s">
        <v>24</v>
      </c>
      <c r="C2">
        <v>-0.34</v>
      </c>
      <c r="D2">
        <v>-0.34</v>
      </c>
      <c r="E2">
        <v>0.06</v>
      </c>
      <c r="F2">
        <v>0.06</v>
      </c>
      <c r="G2">
        <v>2</v>
      </c>
      <c r="H2">
        <v>2.14</v>
      </c>
      <c r="I2">
        <v>0.28999999999999998</v>
      </c>
      <c r="J2">
        <v>0.28000000000000003</v>
      </c>
      <c r="K2">
        <v>326.02999999999997</v>
      </c>
      <c r="L2">
        <v>0.32</v>
      </c>
      <c r="M2">
        <v>0.23100000000000001</v>
      </c>
      <c r="N2">
        <v>5.0000000000000001E-3</v>
      </c>
      <c r="O2">
        <v>302.8</v>
      </c>
      <c r="P2">
        <v>2.6</v>
      </c>
      <c r="Q2">
        <f>(K2/365)^(2/3)*H2^(1/3)</f>
        <v>1.1952196488609517</v>
      </c>
      <c r="R2">
        <f>SQRT((2/3*(K2/365)^(-1/3)*H2^(1/3)*(L2/365))^2+(1/3*(K2/365)^(2/3)*H2^(-2/3)*J2)^2)</f>
        <v>5.2133826175927774E-2</v>
      </c>
      <c r="S2">
        <f>0.004919*O2*SQRT(1-M2^2)*K2^(1/3)*H2^(2/3)</f>
        <v>16.563543781060179</v>
      </c>
      <c r="T2">
        <f>SQRT(U2^2+V2^2+W2^2+X2^2)</f>
        <v>1.5032840738581827</v>
      </c>
      <c r="U2">
        <f>0.004919*SQRT(1-M2^2)*K2^(1/3)*H2^(2/3)*P2</f>
        <v>0.14222329534595923</v>
      </c>
      <c r="V2">
        <f>0.004919*O2*M2/SQRT(1-M2^2)*K2^(1/3)*H2^(2/3)*N2</f>
        <v>2.020928048297662E-2</v>
      </c>
      <c r="W2">
        <f>0.004919*O2*SQRT(1-M2^2)*1/3*K2^(-2/3)*H2^(2/3)*L2</f>
        <v>5.4190657403094386E-3</v>
      </c>
      <c r="X2">
        <f>0.004919*O2*SQRT(1-M2^2)*K2^(1/3)*2/3*H2^(-1/3)*I2</f>
        <v>1.4963949210303584</v>
      </c>
      <c r="Y2">
        <v>3.1260273972602741</v>
      </c>
      <c r="Z2">
        <v>25.5</v>
      </c>
      <c r="AA2" t="s">
        <v>25</v>
      </c>
    </row>
    <row r="3" spans="1:27">
      <c r="A3" t="s">
        <v>26</v>
      </c>
      <c r="B3" t="s">
        <v>27</v>
      </c>
      <c r="C3">
        <v>-0.13</v>
      </c>
      <c r="D3">
        <v>-0.13</v>
      </c>
      <c r="E3">
        <v>0.04</v>
      </c>
      <c r="F3">
        <v>0.04</v>
      </c>
      <c r="G3">
        <v>3.4</v>
      </c>
      <c r="H3">
        <v>3.4</v>
      </c>
      <c r="I3">
        <v>0.77</v>
      </c>
      <c r="J3">
        <v>0.76</v>
      </c>
      <c r="K3">
        <v>516.22</v>
      </c>
      <c r="L3">
        <v>3.25</v>
      </c>
      <c r="M3">
        <v>0.08</v>
      </c>
      <c r="N3">
        <v>0.03</v>
      </c>
      <c r="O3">
        <v>189.7</v>
      </c>
      <c r="P3">
        <v>7.15</v>
      </c>
      <c r="Q3" s="7">
        <f t="shared" ref="Q3:Q66" si="0">(K3/365)^(2/3)*H3^(1/3)</f>
        <v>1.8946148938200913</v>
      </c>
      <c r="R3" s="7">
        <f t="shared" ref="R3:R66" si="1">SQRT((2/3*(K3/365)^(-1/3)*H3^(1/3)*(L3/365))^2+(1/3*(K3/365)^(2/3)*H3^(-2/3)*J3)^2)</f>
        <v>0.14139117800534917</v>
      </c>
      <c r="S3" s="7">
        <f t="shared" ref="S3:S66" si="2">0.004919*O3*SQRT(1-M3^2)*K3^(1/3)*H3^(2/3)</f>
        <v>16.871259225980634</v>
      </c>
      <c r="T3" s="7">
        <f t="shared" ref="T3:T66" si="3">SQRT(U3^2+V3^2+W3^2+X3^2)</f>
        <v>2.6259580165114524</v>
      </c>
      <c r="U3" s="7">
        <f t="shared" ref="U3:U66" si="4">0.004919*SQRT(1-M3^2)*K3^(1/3)*H3^(2/3)*P3</f>
        <v>0.63589617008835819</v>
      </c>
      <c r="V3" s="7">
        <f t="shared" ref="V3:V66" si="5">0.004919*O3*M3/SQRT(1-M3^2)*K3^(1/3)*H3^(2/3)*N3</f>
        <v>4.0751833879180265E-2</v>
      </c>
      <c r="W3" s="7">
        <f t="shared" ref="W3:W66" si="6">0.004919*O3*SQRT(1-M3^2)*1/3*K3^(-2/3)*H3^(2/3)*L3</f>
        <v>3.5405829868684596E-2</v>
      </c>
      <c r="X3" s="7">
        <f t="shared" ref="X3:X66" si="7">0.004919*O3*SQRT(1-M3^2)*K3^(1/3)*2/3*H3^(-1/3)*I3</f>
        <v>2.5472293341186445</v>
      </c>
      <c r="Y3">
        <v>3.8356164383561642</v>
      </c>
      <c r="Z3">
        <v>28</v>
      </c>
      <c r="AA3" t="s">
        <v>28</v>
      </c>
    </row>
    <row r="4" spans="1:27">
      <c r="A4" t="s">
        <v>29</v>
      </c>
      <c r="B4" t="s">
        <v>30</v>
      </c>
      <c r="C4">
        <v>-0.28999999999999998</v>
      </c>
      <c r="D4">
        <v>-0.28999999999999998</v>
      </c>
      <c r="E4">
        <v>0.03</v>
      </c>
      <c r="F4">
        <v>0.03</v>
      </c>
      <c r="G4">
        <v>2.38</v>
      </c>
      <c r="H4">
        <v>2.38</v>
      </c>
      <c r="I4">
        <v>0.28999999999999998</v>
      </c>
      <c r="J4">
        <v>0.28999999999999998</v>
      </c>
      <c r="K4">
        <v>185.84</v>
      </c>
      <c r="L4">
        <v>0.23</v>
      </c>
      <c r="M4">
        <v>0</v>
      </c>
      <c r="N4">
        <v>0</v>
      </c>
      <c r="O4">
        <v>100</v>
      </c>
      <c r="P4">
        <v>1.3</v>
      </c>
      <c r="Q4" s="7">
        <f t="shared" si="0"/>
        <v>0.85131419291219679</v>
      </c>
      <c r="R4" s="7">
        <f t="shared" si="1"/>
        <v>3.4584320728455777E-2</v>
      </c>
      <c r="S4" s="7">
        <f t="shared" si="2"/>
        <v>5.003891215010448</v>
      </c>
      <c r="T4" s="7">
        <f t="shared" si="3"/>
        <v>0.41165599506746403</v>
      </c>
      <c r="U4" s="7">
        <f t="shared" si="4"/>
        <v>6.5050585795135826E-2</v>
      </c>
      <c r="V4" s="7">
        <f t="shared" si="5"/>
        <v>0</v>
      </c>
      <c r="W4" s="7">
        <f t="shared" si="6"/>
        <v>2.0643115573475449E-3</v>
      </c>
      <c r="X4" s="7">
        <f t="shared" si="7"/>
        <v>0.40647855808208117</v>
      </c>
      <c r="Y4">
        <v>4.0712328767123287</v>
      </c>
      <c r="Z4">
        <v>20.3</v>
      </c>
      <c r="AA4" t="s">
        <v>28</v>
      </c>
    </row>
    <row r="5" spans="1:27">
      <c r="A5" t="s">
        <v>31</v>
      </c>
      <c r="B5" t="s">
        <v>32</v>
      </c>
      <c r="C5">
        <v>0.43</v>
      </c>
      <c r="D5">
        <v>0.38</v>
      </c>
      <c r="E5">
        <v>0.08</v>
      </c>
      <c r="F5">
        <v>0.04</v>
      </c>
      <c r="G5">
        <v>0.95</v>
      </c>
      <c r="H5">
        <v>0.99</v>
      </c>
      <c r="I5">
        <v>0.09</v>
      </c>
      <c r="J5">
        <v>0.09</v>
      </c>
      <c r="K5">
        <v>1773.4</v>
      </c>
      <c r="L5">
        <v>2.5</v>
      </c>
      <c r="M5">
        <v>0.36899999999999999</v>
      </c>
      <c r="N5">
        <v>5.0000000000000001E-3</v>
      </c>
      <c r="O5">
        <v>90</v>
      </c>
      <c r="P5">
        <v>0.5</v>
      </c>
      <c r="Q5" s="7">
        <f t="shared" si="0"/>
        <v>2.8590447826334509</v>
      </c>
      <c r="R5" s="7">
        <f t="shared" si="1"/>
        <v>8.667937736049644E-2</v>
      </c>
      <c r="S5" s="7">
        <f t="shared" si="2"/>
        <v>4.9472223904318371</v>
      </c>
      <c r="T5" s="7">
        <f t="shared" si="3"/>
        <v>0.30128305300210806</v>
      </c>
      <c r="U5" s="7">
        <f t="shared" si="4"/>
        <v>2.7484568835732429E-2</v>
      </c>
      <c r="V5" s="7">
        <f t="shared" si="5"/>
        <v>1.0566350107307887E-2</v>
      </c>
      <c r="W5" s="7">
        <f t="shared" si="6"/>
        <v>2.3247351558361713E-3</v>
      </c>
      <c r="X5" s="7">
        <f t="shared" si="7"/>
        <v>0.29983166002617195</v>
      </c>
      <c r="Y5">
        <v>12.6027397260274</v>
      </c>
      <c r="Z5">
        <v>5.6</v>
      </c>
      <c r="AA5" t="s">
        <v>1521</v>
      </c>
    </row>
    <row r="6" spans="1:27">
      <c r="A6" t="s">
        <v>34</v>
      </c>
      <c r="B6" t="s">
        <v>35</v>
      </c>
      <c r="C6">
        <v>0.08</v>
      </c>
      <c r="D6">
        <v>0.09</v>
      </c>
      <c r="E6">
        <v>0.04</v>
      </c>
      <c r="F6">
        <v>0.01</v>
      </c>
      <c r="G6">
        <v>1</v>
      </c>
      <c r="H6">
        <v>1.01</v>
      </c>
      <c r="I6">
        <v>7.0000000000000007E-2</v>
      </c>
      <c r="J6">
        <v>0.08</v>
      </c>
      <c r="K6">
        <v>798.5</v>
      </c>
      <c r="L6">
        <v>1</v>
      </c>
      <c r="M6">
        <v>0.68100000000000005</v>
      </c>
      <c r="N6">
        <v>1.7000000000000001E-2</v>
      </c>
      <c r="O6">
        <v>50.5</v>
      </c>
      <c r="P6">
        <v>1.6</v>
      </c>
      <c r="Q6" s="7">
        <f t="shared" si="0"/>
        <v>1.6908113790472334</v>
      </c>
      <c r="R6" s="7">
        <f t="shared" si="1"/>
        <v>4.4664198569298971E-2</v>
      </c>
      <c r="S6" s="7">
        <f t="shared" si="2"/>
        <v>1.6988431691354697</v>
      </c>
      <c r="T6" s="7">
        <f t="shared" si="3"/>
        <v>0.10200078851967079</v>
      </c>
      <c r="U6" s="7">
        <f t="shared" si="4"/>
        <v>5.3824734071618842E-2</v>
      </c>
      <c r="V6" s="7">
        <f t="shared" si="5"/>
        <v>3.667675676159575E-2</v>
      </c>
      <c r="W6" s="7">
        <f t="shared" si="6"/>
        <v>7.0918103491357585E-4</v>
      </c>
      <c r="X6" s="7">
        <f t="shared" si="7"/>
        <v>7.8494403854444159E-2</v>
      </c>
      <c r="Y6">
        <v>16</v>
      </c>
      <c r="Z6">
        <v>7.3</v>
      </c>
      <c r="AA6" t="s">
        <v>1521</v>
      </c>
    </row>
    <row r="7" spans="1:27">
      <c r="A7" t="s">
        <v>36</v>
      </c>
      <c r="B7" t="s">
        <v>37</v>
      </c>
      <c r="C7">
        <v>0</v>
      </c>
      <c r="D7">
        <v>0</v>
      </c>
      <c r="E7">
        <v>0.03</v>
      </c>
      <c r="F7">
        <v>0.03</v>
      </c>
      <c r="G7">
        <v>2.33</v>
      </c>
      <c r="H7">
        <v>1.76</v>
      </c>
      <c r="I7">
        <v>0.05</v>
      </c>
      <c r="J7">
        <v>0.18</v>
      </c>
      <c r="K7">
        <v>993.3</v>
      </c>
      <c r="L7">
        <v>3.2</v>
      </c>
      <c r="M7">
        <v>0.08</v>
      </c>
      <c r="N7">
        <v>0.01</v>
      </c>
      <c r="O7">
        <v>119.4</v>
      </c>
      <c r="P7">
        <v>1.3</v>
      </c>
      <c r="Q7" s="7">
        <f t="shared" si="0"/>
        <v>2.3534010160293835</v>
      </c>
      <c r="R7" s="7">
        <f t="shared" si="1"/>
        <v>8.0388637403957949E-2</v>
      </c>
      <c r="S7" s="7">
        <f t="shared" si="2"/>
        <v>8.5150825863687913</v>
      </c>
      <c r="T7" s="7">
        <f t="shared" si="3"/>
        <v>0.18637056710730024</v>
      </c>
      <c r="U7" s="7">
        <f t="shared" si="4"/>
        <v>9.2710279416075611E-2</v>
      </c>
      <c r="V7" s="7">
        <f t="shared" si="5"/>
        <v>6.8559441114080443E-3</v>
      </c>
      <c r="W7" s="7">
        <f t="shared" si="6"/>
        <v>9.1440196907212109E-3</v>
      </c>
      <c r="X7" s="7">
        <f t="shared" si="7"/>
        <v>0.16127050352971195</v>
      </c>
      <c r="Y7">
        <v>5</v>
      </c>
      <c r="Z7">
        <v>15.5</v>
      </c>
      <c r="AA7" t="s">
        <v>25</v>
      </c>
    </row>
    <row r="8" spans="1:27">
      <c r="A8" t="s">
        <v>38</v>
      </c>
      <c r="B8" t="s">
        <v>39</v>
      </c>
      <c r="C8">
        <v>-0.77</v>
      </c>
      <c r="D8">
        <v>-0.77</v>
      </c>
      <c r="E8">
        <v>0.03</v>
      </c>
      <c r="F8">
        <v>0.03</v>
      </c>
      <c r="G8">
        <v>0.99</v>
      </c>
      <c r="H8">
        <v>2.72</v>
      </c>
      <c r="I8">
        <v>0.16</v>
      </c>
      <c r="J8">
        <v>0.21</v>
      </c>
      <c r="K8">
        <v>30.3506</v>
      </c>
      <c r="L8">
        <v>7.7999999999999996E-3</v>
      </c>
      <c r="M8">
        <v>4.2000000000000003E-2</v>
      </c>
      <c r="N8">
        <v>3.85E-2</v>
      </c>
      <c r="O8">
        <v>59.9</v>
      </c>
      <c r="P8">
        <v>3.25</v>
      </c>
      <c r="Q8" s="7">
        <f t="shared" si="0"/>
        <v>0.26593321198043995</v>
      </c>
      <c r="R8" s="7">
        <f t="shared" si="1"/>
        <v>6.8440210893576849E-3</v>
      </c>
      <c r="S8" s="7">
        <f t="shared" si="2"/>
        <v>1.7893224957420686</v>
      </c>
      <c r="T8" s="7">
        <f t="shared" si="3"/>
        <v>0.1198222812186769</v>
      </c>
      <c r="U8" s="7">
        <f t="shared" si="4"/>
        <v>9.7083440920896893E-2</v>
      </c>
      <c r="V8" s="7">
        <f t="shared" si="5"/>
        <v>2.8984473367168937E-3</v>
      </c>
      <c r="W8" s="7">
        <f t="shared" si="6"/>
        <v>1.5328324609494964E-4</v>
      </c>
      <c r="X8" s="7">
        <f t="shared" si="7"/>
        <v>7.0169509636943864E-2</v>
      </c>
      <c r="Y8">
        <v>1.8194756164383561</v>
      </c>
      <c r="Z8">
        <v>26.51</v>
      </c>
      <c r="AA8" t="s">
        <v>40</v>
      </c>
    </row>
    <row r="9" spans="1:27">
      <c r="A9" t="s">
        <v>41</v>
      </c>
      <c r="B9" t="s">
        <v>42</v>
      </c>
      <c r="C9">
        <v>-0.01</v>
      </c>
      <c r="D9">
        <v>-0.01</v>
      </c>
      <c r="E9">
        <v>0.05</v>
      </c>
      <c r="F9">
        <v>0.05</v>
      </c>
      <c r="G9">
        <v>1.81</v>
      </c>
      <c r="H9">
        <v>1.4</v>
      </c>
      <c r="I9">
        <v>0.08</v>
      </c>
      <c r="J9">
        <v>0.16</v>
      </c>
      <c r="K9">
        <v>455.2</v>
      </c>
      <c r="L9">
        <v>3.2</v>
      </c>
      <c r="M9">
        <v>0.184</v>
      </c>
      <c r="N9">
        <v>2.9000000000000001E-2</v>
      </c>
      <c r="O9">
        <v>33.200000000000003</v>
      </c>
      <c r="P9">
        <v>1.6</v>
      </c>
      <c r="Q9" s="7">
        <f t="shared" si="0"/>
        <v>1.2961311191897384</v>
      </c>
      <c r="R9" s="7">
        <f t="shared" si="1"/>
        <v>4.9748667162358207E-2</v>
      </c>
      <c r="S9" s="7">
        <f t="shared" si="2"/>
        <v>1.5453325238635092</v>
      </c>
      <c r="T9" s="7">
        <f t="shared" si="3"/>
        <v>9.5383260605351794E-2</v>
      </c>
      <c r="U9" s="7">
        <f t="shared" si="4"/>
        <v>7.4473856571735386E-2</v>
      </c>
      <c r="V9" s="7">
        <f t="shared" si="5"/>
        <v>8.5348502369581407E-3</v>
      </c>
      <c r="W9" s="7">
        <f t="shared" si="6"/>
        <v>3.6211658438512237E-3</v>
      </c>
      <c r="X9" s="7">
        <f t="shared" si="7"/>
        <v>5.8869810432895589E-2</v>
      </c>
      <c r="Y9">
        <v>5.4</v>
      </c>
      <c r="Z9">
        <v>4.8</v>
      </c>
      <c r="AA9" t="s">
        <v>25</v>
      </c>
    </row>
    <row r="10" spans="1:27">
      <c r="A10" t="s">
        <v>43</v>
      </c>
      <c r="B10" t="s">
        <v>42</v>
      </c>
      <c r="C10">
        <v>-0.01</v>
      </c>
      <c r="D10">
        <v>-0.01</v>
      </c>
      <c r="E10">
        <v>0.05</v>
      </c>
      <c r="F10">
        <v>0.05</v>
      </c>
      <c r="G10">
        <v>1.81</v>
      </c>
      <c r="H10">
        <v>1.4</v>
      </c>
      <c r="I10">
        <v>0.08</v>
      </c>
      <c r="J10">
        <v>0.16</v>
      </c>
      <c r="K10">
        <v>910</v>
      </c>
      <c r="L10">
        <v>21</v>
      </c>
      <c r="M10">
        <v>0.41199999999999998</v>
      </c>
      <c r="N10">
        <v>6.4000000000000001E-2</v>
      </c>
      <c r="O10">
        <v>23.5</v>
      </c>
      <c r="P10">
        <v>2.9</v>
      </c>
      <c r="Q10" s="7">
        <f t="shared" si="0"/>
        <v>2.0568771983422915</v>
      </c>
      <c r="R10" s="7">
        <f t="shared" si="1"/>
        <v>8.4505706567244071E-2</v>
      </c>
      <c r="S10" s="7">
        <f t="shared" si="2"/>
        <v>1.2773694271773564</v>
      </c>
      <c r="T10" s="7">
        <f t="shared" si="3"/>
        <v>0.17017157219100668</v>
      </c>
      <c r="U10" s="7">
        <f t="shared" si="4"/>
        <v>0.15763282292826952</v>
      </c>
      <c r="V10" s="7">
        <f t="shared" si="5"/>
        <v>4.0567821317536445E-2</v>
      </c>
      <c r="W10" s="7">
        <f t="shared" si="6"/>
        <v>9.8259186705950598E-3</v>
      </c>
      <c r="X10" s="7">
        <f t="shared" si="7"/>
        <v>4.8661692463899293E-2</v>
      </c>
      <c r="Y10">
        <v>5.4</v>
      </c>
      <c r="Z10">
        <v>6.8</v>
      </c>
      <c r="AA10" t="s">
        <v>25</v>
      </c>
    </row>
    <row r="11" spans="1:27">
      <c r="A11" t="s">
        <v>44</v>
      </c>
      <c r="B11" t="s">
        <v>45</v>
      </c>
      <c r="C11">
        <v>0.12</v>
      </c>
      <c r="D11">
        <v>0.12</v>
      </c>
      <c r="E11">
        <v>0.08</v>
      </c>
      <c r="F11">
        <v>0.08</v>
      </c>
      <c r="G11">
        <v>1.22</v>
      </c>
      <c r="H11">
        <v>1.25</v>
      </c>
      <c r="I11">
        <v>0.08</v>
      </c>
      <c r="J11">
        <v>0.17</v>
      </c>
      <c r="K11">
        <v>335.1</v>
      </c>
      <c r="L11">
        <v>2.5</v>
      </c>
      <c r="M11">
        <v>0.28899999999999998</v>
      </c>
      <c r="N11">
        <v>9.1999999999999998E-2</v>
      </c>
      <c r="O11">
        <v>177</v>
      </c>
      <c r="P11">
        <v>26</v>
      </c>
      <c r="Q11" s="7">
        <f t="shared" si="0"/>
        <v>1.017554579699794</v>
      </c>
      <c r="R11" s="7">
        <f t="shared" si="1"/>
        <v>4.6405935589966398E-2</v>
      </c>
      <c r="S11" s="7">
        <f t="shared" si="2"/>
        <v>6.7180438243067391</v>
      </c>
      <c r="T11" s="7">
        <f t="shared" si="3"/>
        <v>1.0460691212567481</v>
      </c>
      <c r="U11" s="7">
        <f t="shared" si="4"/>
        <v>0.98683129622584853</v>
      </c>
      <c r="V11" s="7">
        <f t="shared" si="5"/>
        <v>0.19489737266284066</v>
      </c>
      <c r="W11" s="7">
        <f t="shared" si="6"/>
        <v>1.6706564767499099E-2</v>
      </c>
      <c r="X11" s="7">
        <f t="shared" si="7"/>
        <v>0.28663653650375415</v>
      </c>
      <c r="Y11">
        <v>4.2597091917808214</v>
      </c>
      <c r="Z11">
        <v>40</v>
      </c>
      <c r="AA11" t="s">
        <v>46</v>
      </c>
    </row>
    <row r="12" spans="1:27">
      <c r="A12" t="s">
        <v>47</v>
      </c>
      <c r="B12" t="s">
        <v>48</v>
      </c>
      <c r="C12">
        <v>-0.19</v>
      </c>
      <c r="D12">
        <v>-0.19</v>
      </c>
      <c r="E12">
        <v>0.03</v>
      </c>
      <c r="F12">
        <v>0.03</v>
      </c>
      <c r="G12">
        <v>2.5099999999999998</v>
      </c>
      <c r="H12">
        <v>2.52</v>
      </c>
      <c r="I12">
        <v>0.34</v>
      </c>
      <c r="J12">
        <v>0.35</v>
      </c>
      <c r="K12">
        <v>269.29998999999998</v>
      </c>
      <c r="L12">
        <v>1.96</v>
      </c>
      <c r="M12">
        <v>0.432</v>
      </c>
      <c r="N12">
        <v>2.4E-2</v>
      </c>
      <c r="O12">
        <v>215.55</v>
      </c>
      <c r="P12">
        <v>7.1</v>
      </c>
      <c r="Q12" s="7">
        <f t="shared" si="0"/>
        <v>1.1111239159083597</v>
      </c>
      <c r="R12" s="7">
        <f t="shared" si="1"/>
        <v>5.1722666567347093E-2</v>
      </c>
      <c r="S12" s="7">
        <f t="shared" si="2"/>
        <v>11.435355389296337</v>
      </c>
      <c r="T12" s="7">
        <f t="shared" si="3"/>
        <v>1.1053810304537752</v>
      </c>
      <c r="U12" s="7">
        <f t="shared" si="4"/>
        <v>0.37666909424265349</v>
      </c>
      <c r="V12" s="7">
        <f t="shared" si="5"/>
        <v>0.14576501479786033</v>
      </c>
      <c r="W12" s="7">
        <f t="shared" si="6"/>
        <v>2.7742662947519144E-2</v>
      </c>
      <c r="X12" s="7">
        <f t="shared" si="7"/>
        <v>1.0285769397779774</v>
      </c>
      <c r="Y12">
        <v>2.4657534246575339</v>
      </c>
      <c r="Z12">
        <v>28.8</v>
      </c>
      <c r="AA12" t="s">
        <v>28</v>
      </c>
    </row>
    <row r="13" spans="1:27">
      <c r="A13" t="s">
        <v>49</v>
      </c>
      <c r="B13" t="s">
        <v>50</v>
      </c>
      <c r="C13">
        <v>-0.41</v>
      </c>
      <c r="D13">
        <v>-0.41</v>
      </c>
      <c r="E13">
        <v>0.03</v>
      </c>
      <c r="F13">
        <v>0.03</v>
      </c>
      <c r="G13">
        <v>2.77</v>
      </c>
      <c r="H13">
        <v>2.77</v>
      </c>
      <c r="I13">
        <v>0.42</v>
      </c>
      <c r="J13">
        <v>0.41</v>
      </c>
      <c r="K13">
        <v>479.1</v>
      </c>
      <c r="L13">
        <v>6.2</v>
      </c>
      <c r="M13">
        <v>0.38</v>
      </c>
      <c r="N13">
        <v>0.06</v>
      </c>
      <c r="O13">
        <v>110.5</v>
      </c>
      <c r="P13">
        <v>7</v>
      </c>
      <c r="Q13" s="7">
        <f t="shared" si="0"/>
        <v>1.6836382894668438</v>
      </c>
      <c r="R13" s="7">
        <f t="shared" si="1"/>
        <v>8.4327974984331949E-2</v>
      </c>
      <c r="S13" s="7">
        <f t="shared" si="2"/>
        <v>7.759547420013539</v>
      </c>
      <c r="T13" s="7">
        <f t="shared" si="3"/>
        <v>0.949063483162362</v>
      </c>
      <c r="U13" s="7">
        <f t="shared" si="4"/>
        <v>0.49155504018185303</v>
      </c>
      <c r="V13" s="7">
        <f t="shared" si="5"/>
        <v>0.20677615845758376</v>
      </c>
      <c r="W13" s="7">
        <f t="shared" si="6"/>
        <v>3.3471922357255927E-2</v>
      </c>
      <c r="X13" s="7">
        <f t="shared" si="7"/>
        <v>0.78435858397248759</v>
      </c>
      <c r="Y13">
        <v>3.3123287671232871</v>
      </c>
      <c r="Z13">
        <v>26</v>
      </c>
      <c r="AA13" t="s">
        <v>28</v>
      </c>
    </row>
    <row r="14" spans="1:27">
      <c r="A14" t="s">
        <v>51</v>
      </c>
      <c r="B14" t="s">
        <v>52</v>
      </c>
      <c r="C14">
        <v>0.06</v>
      </c>
      <c r="D14">
        <v>0.06</v>
      </c>
      <c r="E14">
        <v>0.03</v>
      </c>
      <c r="F14">
        <v>0.03</v>
      </c>
      <c r="G14">
        <v>1.04</v>
      </c>
      <c r="H14">
        <v>1.05</v>
      </c>
      <c r="I14">
        <v>0.08</v>
      </c>
      <c r="J14">
        <v>0.09</v>
      </c>
      <c r="K14">
        <v>1078</v>
      </c>
      <c r="L14">
        <v>2</v>
      </c>
      <c r="M14">
        <v>3.2000000000000001E-2</v>
      </c>
      <c r="N14">
        <v>1.4E-2</v>
      </c>
      <c r="O14">
        <v>48.4</v>
      </c>
      <c r="P14">
        <v>0.85</v>
      </c>
      <c r="Q14" s="7">
        <f t="shared" si="0"/>
        <v>2.0922505817500503</v>
      </c>
      <c r="R14" s="7">
        <f t="shared" si="1"/>
        <v>5.9834575201270397E-2</v>
      </c>
      <c r="S14" s="7">
        <f t="shared" si="2"/>
        <v>2.5205703959248966</v>
      </c>
      <c r="T14" s="7">
        <f t="shared" si="3"/>
        <v>0.13547923540673909</v>
      </c>
      <c r="U14" s="7">
        <f t="shared" si="4"/>
        <v>4.4266215630912438E-2</v>
      </c>
      <c r="V14" s="7">
        <f t="shared" si="5"/>
        <v>1.1303730393666651E-3</v>
      </c>
      <c r="W14" s="7">
        <f t="shared" si="6"/>
        <v>1.5587943079312908E-3</v>
      </c>
      <c r="X14" s="7">
        <f t="shared" si="7"/>
        <v>0.12802897249142331</v>
      </c>
      <c r="Y14">
        <v>18.904109589041099</v>
      </c>
      <c r="Z14">
        <v>6.5</v>
      </c>
      <c r="AA14" t="s">
        <v>33</v>
      </c>
    </row>
    <row r="15" spans="1:27">
      <c r="A15" t="s">
        <v>53</v>
      </c>
      <c r="B15" t="s">
        <v>52</v>
      </c>
      <c r="C15">
        <v>0.06</v>
      </c>
      <c r="D15">
        <v>0.06</v>
      </c>
      <c r="E15">
        <v>0.03</v>
      </c>
      <c r="F15">
        <v>0.03</v>
      </c>
      <c r="G15">
        <v>1.04</v>
      </c>
      <c r="H15">
        <v>1.05</v>
      </c>
      <c r="I15">
        <v>0.08</v>
      </c>
      <c r="J15">
        <v>0.09</v>
      </c>
      <c r="K15">
        <v>2391</v>
      </c>
      <c r="L15">
        <v>93.5</v>
      </c>
      <c r="M15">
        <v>9.8000000000000004E-2</v>
      </c>
      <c r="N15">
        <v>7.1499999999999994E-2</v>
      </c>
      <c r="O15">
        <v>8</v>
      </c>
      <c r="P15">
        <v>1</v>
      </c>
      <c r="Q15" s="7">
        <f t="shared" si="0"/>
        <v>3.5583957002916629</v>
      </c>
      <c r="R15" s="7">
        <f t="shared" si="1"/>
        <v>0.13763084445271545</v>
      </c>
      <c r="S15" s="7">
        <f t="shared" si="2"/>
        <v>0.54099174692556229</v>
      </c>
      <c r="T15" s="7">
        <f t="shared" si="3"/>
        <v>7.3433449072251342E-2</v>
      </c>
      <c r="U15" s="7">
        <f t="shared" si="4"/>
        <v>6.7623968365695286E-2</v>
      </c>
      <c r="V15" s="7">
        <f t="shared" si="5"/>
        <v>3.8274883690033227E-3</v>
      </c>
      <c r="W15" s="7">
        <f t="shared" si="6"/>
        <v>7.0518232730433731E-3</v>
      </c>
      <c r="X15" s="7">
        <f t="shared" si="7"/>
        <v>2.7478945875584113E-2</v>
      </c>
      <c r="Y15">
        <v>18.904109589041099</v>
      </c>
      <c r="Z15">
        <v>6.5</v>
      </c>
      <c r="AA15" t="s">
        <v>33</v>
      </c>
    </row>
    <row r="16" spans="1:27">
      <c r="A16" t="s">
        <v>54</v>
      </c>
      <c r="B16" t="s">
        <v>52</v>
      </c>
      <c r="C16">
        <v>0.06</v>
      </c>
      <c r="D16">
        <v>0.06</v>
      </c>
      <c r="E16">
        <v>0.03</v>
      </c>
      <c r="F16">
        <v>0.03</v>
      </c>
      <c r="G16">
        <v>1.04</v>
      </c>
      <c r="H16">
        <v>1.05</v>
      </c>
      <c r="I16">
        <v>0.08</v>
      </c>
      <c r="J16">
        <v>0.09</v>
      </c>
      <c r="K16">
        <v>4.230785</v>
      </c>
      <c r="L16">
        <v>3.6000000000000001E-5</v>
      </c>
      <c r="M16">
        <v>1.2999999999999999E-2</v>
      </c>
      <c r="N16">
        <v>1.2E-2</v>
      </c>
      <c r="O16">
        <v>55.94</v>
      </c>
      <c r="P16">
        <v>0.69</v>
      </c>
      <c r="Q16" s="7">
        <f t="shared" si="0"/>
        <v>5.2057322541927256E-2</v>
      </c>
      <c r="R16" s="7">
        <f t="shared" si="1"/>
        <v>1.4873521019422044E-3</v>
      </c>
      <c r="S16" s="7">
        <f t="shared" si="2"/>
        <v>0.45972250903782164</v>
      </c>
      <c r="T16" s="7">
        <f t="shared" si="3"/>
        <v>2.4029738917497847E-2</v>
      </c>
      <c r="U16" s="7">
        <f t="shared" si="4"/>
        <v>5.6705136080818196E-3</v>
      </c>
      <c r="V16" s="7">
        <f t="shared" si="5"/>
        <v>7.172883358277567E-5</v>
      </c>
      <c r="W16" s="7">
        <f t="shared" si="6"/>
        <v>1.3039353473300721E-6</v>
      </c>
      <c r="X16" s="7">
        <f t="shared" si="7"/>
        <v>2.335098458604808E-2</v>
      </c>
      <c r="Y16">
        <v>18.904109589041099</v>
      </c>
      <c r="Z16">
        <v>6.5</v>
      </c>
      <c r="AA16" t="s">
        <v>33</v>
      </c>
    </row>
    <row r="17" spans="1:27">
      <c r="A17" t="s">
        <v>55</v>
      </c>
      <c r="B17" t="s">
        <v>56</v>
      </c>
      <c r="C17">
        <v>0.2</v>
      </c>
      <c r="D17">
        <v>0.21</v>
      </c>
      <c r="E17">
        <v>0.05</v>
      </c>
      <c r="F17">
        <v>0.01</v>
      </c>
      <c r="G17">
        <v>1.04</v>
      </c>
      <c r="H17">
        <v>1.08</v>
      </c>
      <c r="I17">
        <v>0.08</v>
      </c>
      <c r="J17">
        <v>0.09</v>
      </c>
      <c r="K17">
        <v>14.651</v>
      </c>
      <c r="L17">
        <v>1E-4</v>
      </c>
      <c r="M17">
        <v>4.0000000000000001E-3</v>
      </c>
      <c r="N17">
        <v>3.0000000000000001E-3</v>
      </c>
      <c r="O17">
        <v>71.11</v>
      </c>
      <c r="P17">
        <v>0.24</v>
      </c>
      <c r="Q17" s="7">
        <f t="shared" si="0"/>
        <v>0.12027928961217699</v>
      </c>
      <c r="R17" s="7">
        <f t="shared" si="1"/>
        <v>3.3410914229437109E-3</v>
      </c>
      <c r="S17" s="7">
        <f t="shared" si="2"/>
        <v>0.90096714320150129</v>
      </c>
      <c r="T17" s="7">
        <f t="shared" si="3"/>
        <v>4.4595996757616163E-2</v>
      </c>
      <c r="U17" s="7">
        <f t="shared" si="4"/>
        <v>3.0408116209866445E-3</v>
      </c>
      <c r="V17" s="7">
        <f t="shared" si="5"/>
        <v>1.0811778706877326E-5</v>
      </c>
      <c r="W17" s="7">
        <f t="shared" si="6"/>
        <v>2.0498422023559286E-6</v>
      </c>
      <c r="X17" s="7">
        <f t="shared" si="7"/>
        <v>4.4492204602543266E-2</v>
      </c>
      <c r="Y17">
        <v>0.31506849315068491</v>
      </c>
      <c r="Z17">
        <v>7</v>
      </c>
      <c r="AA17" t="s">
        <v>1521</v>
      </c>
    </row>
    <row r="18" spans="1:27">
      <c r="A18" t="s">
        <v>57</v>
      </c>
      <c r="B18" t="s">
        <v>58</v>
      </c>
      <c r="C18">
        <v>0.33</v>
      </c>
      <c r="D18">
        <v>0.3</v>
      </c>
      <c r="E18">
        <v>7.0000000000000007E-2</v>
      </c>
      <c r="F18">
        <v>0.04</v>
      </c>
      <c r="G18">
        <v>0.93</v>
      </c>
      <c r="H18">
        <v>0.97</v>
      </c>
      <c r="I18">
        <v>0.09</v>
      </c>
      <c r="J18">
        <v>0.09</v>
      </c>
      <c r="K18">
        <v>44.38</v>
      </c>
      <c r="L18">
        <v>7.0000000000000001E-3</v>
      </c>
      <c r="M18">
        <v>4.0000000000000001E-3</v>
      </c>
      <c r="N18">
        <v>3.0000000000000001E-3</v>
      </c>
      <c r="O18">
        <v>10.119999999999999</v>
      </c>
      <c r="P18">
        <v>0.23</v>
      </c>
      <c r="Q18" s="7">
        <f t="shared" si="0"/>
        <v>0.24295184438216194</v>
      </c>
      <c r="R18" s="7">
        <f t="shared" si="1"/>
        <v>7.5140179973770703E-3</v>
      </c>
      <c r="S18" s="7">
        <f t="shared" si="2"/>
        <v>0.17270203280049548</v>
      </c>
      <c r="T18" s="7">
        <f t="shared" si="3"/>
        <v>1.1380861850929385E-2</v>
      </c>
      <c r="U18" s="7">
        <f t="shared" si="4"/>
        <v>3.9250462000112616E-3</v>
      </c>
      <c r="V18" s="7">
        <f t="shared" si="5"/>
        <v>2.0724575529267936E-6</v>
      </c>
      <c r="W18" s="7">
        <f t="shared" si="6"/>
        <v>9.0800227550207997E-6</v>
      </c>
      <c r="X18" s="7">
        <f t="shared" si="7"/>
        <v>1.0682599967040957E-2</v>
      </c>
      <c r="Y18">
        <v>13.15068493150685</v>
      </c>
      <c r="Z18">
        <v>7.55</v>
      </c>
      <c r="AA18" t="s">
        <v>1521</v>
      </c>
    </row>
    <row r="19" spans="1:27">
      <c r="A19" t="s">
        <v>59</v>
      </c>
      <c r="B19" t="s">
        <v>58</v>
      </c>
      <c r="C19">
        <v>0.33</v>
      </c>
      <c r="D19">
        <v>0.3</v>
      </c>
      <c r="E19">
        <v>7.0000000000000007E-2</v>
      </c>
      <c r="F19">
        <v>0.04</v>
      </c>
      <c r="G19">
        <v>0.93</v>
      </c>
      <c r="H19">
        <v>0.97</v>
      </c>
      <c r="I19">
        <v>0.09</v>
      </c>
      <c r="J19">
        <v>0.09</v>
      </c>
      <c r="K19">
        <v>4909</v>
      </c>
      <c r="L19">
        <v>30</v>
      </c>
      <c r="M19">
        <v>7.0000000000000007E-2</v>
      </c>
      <c r="N19">
        <v>0.02</v>
      </c>
      <c r="O19">
        <v>45.2</v>
      </c>
      <c r="P19">
        <v>0.4</v>
      </c>
      <c r="Q19" s="7">
        <f t="shared" si="0"/>
        <v>5.5983153259088025</v>
      </c>
      <c r="R19" s="7">
        <f t="shared" si="1"/>
        <v>0.17463959467445778</v>
      </c>
      <c r="S19" s="7">
        <f t="shared" si="2"/>
        <v>3.6936929234315756</v>
      </c>
      <c r="T19" s="7">
        <f t="shared" si="3"/>
        <v>0.23098335605827758</v>
      </c>
      <c r="U19" s="7">
        <f t="shared" si="4"/>
        <v>3.2687547994969694E-2</v>
      </c>
      <c r="V19" s="7">
        <f t="shared" si="5"/>
        <v>5.1966335974316215E-3</v>
      </c>
      <c r="W19" s="7">
        <f t="shared" si="6"/>
        <v>7.5243286278907614E-3</v>
      </c>
      <c r="X19" s="7">
        <f t="shared" si="7"/>
        <v>0.2284758509339119</v>
      </c>
      <c r="Y19">
        <v>13.15068493150685</v>
      </c>
      <c r="Z19">
        <v>7.55</v>
      </c>
      <c r="AA19" t="s">
        <v>1521</v>
      </c>
    </row>
    <row r="20" spans="1:27">
      <c r="A20" t="s">
        <v>60</v>
      </c>
      <c r="B20" t="s">
        <v>58</v>
      </c>
      <c r="C20">
        <v>0.33</v>
      </c>
      <c r="D20">
        <v>0.3</v>
      </c>
      <c r="E20">
        <v>7.0000000000000007E-2</v>
      </c>
      <c r="F20">
        <v>0.04</v>
      </c>
      <c r="G20">
        <v>0.93</v>
      </c>
      <c r="H20">
        <v>0.97</v>
      </c>
      <c r="I20">
        <v>0.09</v>
      </c>
      <c r="J20">
        <v>0.09</v>
      </c>
      <c r="K20">
        <v>0.73654600000000003</v>
      </c>
      <c r="L20">
        <v>3.0000000000000001E-6</v>
      </c>
      <c r="M20">
        <v>0.02</v>
      </c>
      <c r="N20">
        <v>8.0000000000000002E-3</v>
      </c>
      <c r="O20">
        <v>6.3</v>
      </c>
      <c r="P20">
        <v>0.21</v>
      </c>
      <c r="Q20" s="7">
        <f t="shared" si="0"/>
        <v>1.5807453707932125E-2</v>
      </c>
      <c r="R20" s="7">
        <f t="shared" si="1"/>
        <v>4.8889032274814794E-4</v>
      </c>
      <c r="S20" s="7">
        <f t="shared" si="2"/>
        <v>2.7418579029758725E-2</v>
      </c>
      <c r="T20" s="7">
        <f t="shared" si="3"/>
        <v>1.9265840995533504E-3</v>
      </c>
      <c r="U20" s="7">
        <f t="shared" si="4"/>
        <v>9.1395263432529085E-4</v>
      </c>
      <c r="V20" s="7">
        <f t="shared" si="5"/>
        <v>4.3887281360158027E-6</v>
      </c>
      <c r="W20" s="7">
        <f t="shared" si="6"/>
        <v>3.7225888172305225E-8</v>
      </c>
      <c r="X20" s="7">
        <f t="shared" si="7"/>
        <v>1.6959945791603336E-3</v>
      </c>
      <c r="Y20">
        <v>13.15068493150685</v>
      </c>
      <c r="Z20">
        <v>7.55</v>
      </c>
      <c r="AA20" t="s">
        <v>1521</v>
      </c>
    </row>
    <row r="21" spans="1:27">
      <c r="A21" t="s">
        <v>61</v>
      </c>
      <c r="B21" t="s">
        <v>58</v>
      </c>
      <c r="C21">
        <v>0.33</v>
      </c>
      <c r="D21">
        <v>0.3</v>
      </c>
      <c r="E21">
        <v>7.0000000000000007E-2</v>
      </c>
      <c r="F21">
        <v>0.04</v>
      </c>
      <c r="G21">
        <v>0.93</v>
      </c>
      <c r="H21">
        <v>0.97</v>
      </c>
      <c r="I21">
        <v>0.09</v>
      </c>
      <c r="J21">
        <v>0.09</v>
      </c>
      <c r="K21">
        <v>261.2</v>
      </c>
      <c r="L21">
        <v>0.4</v>
      </c>
      <c r="M21">
        <v>0.32</v>
      </c>
      <c r="N21">
        <v>0.05</v>
      </c>
      <c r="O21">
        <v>6.2</v>
      </c>
      <c r="P21">
        <v>0.3</v>
      </c>
      <c r="Q21" s="7">
        <f t="shared" si="0"/>
        <v>0.7919737434329519</v>
      </c>
      <c r="R21" s="7">
        <f t="shared" si="1"/>
        <v>2.4507374785642091E-2</v>
      </c>
      <c r="S21" s="7">
        <f t="shared" si="2"/>
        <v>0.18098759721338503</v>
      </c>
      <c r="T21" s="7">
        <f t="shared" si="3"/>
        <v>1.4575331782357171E-2</v>
      </c>
      <c r="U21" s="7">
        <f t="shared" si="4"/>
        <v>8.7574643812928232E-3</v>
      </c>
      <c r="V21" s="7">
        <f t="shared" si="5"/>
        <v>3.2261603781352059E-3</v>
      </c>
      <c r="W21" s="7">
        <f t="shared" si="6"/>
        <v>9.238774742898678E-5</v>
      </c>
      <c r="X21" s="7">
        <f t="shared" si="7"/>
        <v>1.119510910598258E-2</v>
      </c>
      <c r="Y21">
        <v>13.15068493150685</v>
      </c>
      <c r="Z21">
        <v>7.55</v>
      </c>
      <c r="AA21" t="s">
        <v>1521</v>
      </c>
    </row>
    <row r="22" spans="1:27">
      <c r="A22" t="s">
        <v>62</v>
      </c>
      <c r="B22" t="s">
        <v>63</v>
      </c>
      <c r="C22">
        <v>-0.1</v>
      </c>
      <c r="D22">
        <v>-0.1</v>
      </c>
      <c r="E22">
        <v>0.02</v>
      </c>
      <c r="F22">
        <v>0.02</v>
      </c>
      <c r="G22">
        <v>1.6</v>
      </c>
      <c r="H22">
        <v>1.6</v>
      </c>
      <c r="I22">
        <v>0.19</v>
      </c>
      <c r="J22">
        <v>0.19</v>
      </c>
      <c r="K22">
        <v>874.774</v>
      </c>
      <c r="L22">
        <v>12</v>
      </c>
      <c r="M22">
        <v>5.8999999999999997E-2</v>
      </c>
      <c r="N22">
        <v>3.3000000000000002E-2</v>
      </c>
      <c r="O22">
        <v>31.52</v>
      </c>
      <c r="P22">
        <v>1.2</v>
      </c>
      <c r="Q22" s="7">
        <f t="shared" si="0"/>
        <v>2.0946364767807593</v>
      </c>
      <c r="R22" s="7">
        <f t="shared" si="1"/>
        <v>8.5096790094406766E-2</v>
      </c>
      <c r="S22" s="7">
        <f t="shared" si="2"/>
        <v>2.0249661465987892</v>
      </c>
      <c r="T22" s="7">
        <f t="shared" si="3"/>
        <v>0.17816817746169691</v>
      </c>
      <c r="U22" s="7">
        <f t="shared" si="4"/>
        <v>7.709261979437014E-2</v>
      </c>
      <c r="V22" s="7">
        <f t="shared" si="5"/>
        <v>3.956381250561046E-3</v>
      </c>
      <c r="W22" s="7">
        <f t="shared" si="6"/>
        <v>9.2593796642277421E-3</v>
      </c>
      <c r="X22" s="7">
        <f t="shared" si="7"/>
        <v>0.16030981993907081</v>
      </c>
      <c r="Y22">
        <v>1.3452054794520549</v>
      </c>
      <c r="Z22">
        <v>9.3000000000000007</v>
      </c>
      <c r="AA22" t="s">
        <v>28</v>
      </c>
    </row>
    <row r="23" spans="1:27">
      <c r="A23" t="s">
        <v>64</v>
      </c>
      <c r="B23" t="s">
        <v>65</v>
      </c>
      <c r="C23">
        <v>0.01</v>
      </c>
      <c r="D23">
        <v>-0.01</v>
      </c>
      <c r="E23">
        <v>0.05</v>
      </c>
      <c r="F23">
        <v>0.01</v>
      </c>
      <c r="G23">
        <v>0.94</v>
      </c>
      <c r="H23">
        <v>0.93</v>
      </c>
      <c r="I23">
        <v>0.08</v>
      </c>
      <c r="J23">
        <v>7.0000000000000007E-2</v>
      </c>
      <c r="K23">
        <v>4.2149999999999999</v>
      </c>
      <c r="L23">
        <v>5.9999999999999995E-4</v>
      </c>
      <c r="M23">
        <v>0.12</v>
      </c>
      <c r="N23">
        <v>0.11</v>
      </c>
      <c r="O23">
        <v>2.12</v>
      </c>
      <c r="P23">
        <v>0.23</v>
      </c>
      <c r="Q23" s="7">
        <f t="shared" si="0"/>
        <v>4.9869015263073635E-2</v>
      </c>
      <c r="R23" s="7">
        <f t="shared" si="1"/>
        <v>1.2512028814798981E-3</v>
      </c>
      <c r="S23" s="7">
        <f t="shared" si="2"/>
        <v>1.5933732539945549E-2</v>
      </c>
      <c r="T23" s="7">
        <f t="shared" si="3"/>
        <v>1.9669177382756376E-3</v>
      </c>
      <c r="U23" s="7">
        <f t="shared" si="4"/>
        <v>1.7286596623525832E-3</v>
      </c>
      <c r="V23" s="7">
        <f t="shared" si="5"/>
        <v>2.1339820365998501E-4</v>
      </c>
      <c r="W23" s="7">
        <f t="shared" si="6"/>
        <v>7.560489935917225E-7</v>
      </c>
      <c r="X23" s="7">
        <f t="shared" si="7"/>
        <v>9.1376243956676974E-4</v>
      </c>
      <c r="Y23">
        <v>4.6575342465753424</v>
      </c>
      <c r="Z23">
        <v>2.17</v>
      </c>
      <c r="AA23" t="s">
        <v>1521</v>
      </c>
    </row>
    <row r="24" spans="1:27">
      <c r="A24" t="s">
        <v>67</v>
      </c>
      <c r="B24" t="s">
        <v>65</v>
      </c>
      <c r="C24">
        <v>0.01</v>
      </c>
      <c r="D24">
        <v>-0.01</v>
      </c>
      <c r="E24">
        <v>0.05</v>
      </c>
      <c r="F24">
        <v>0.01</v>
      </c>
      <c r="G24">
        <v>0.94</v>
      </c>
      <c r="H24">
        <v>0.93</v>
      </c>
      <c r="I24">
        <v>0.08</v>
      </c>
      <c r="J24">
        <v>7.0000000000000007E-2</v>
      </c>
      <c r="K24">
        <v>38.021000000000001</v>
      </c>
      <c r="L24">
        <v>3.4000000000000002E-2</v>
      </c>
      <c r="M24">
        <v>0.14000000000000001</v>
      </c>
      <c r="N24">
        <v>0.06</v>
      </c>
      <c r="O24">
        <v>2.12</v>
      </c>
      <c r="P24">
        <v>0.23</v>
      </c>
      <c r="Q24" s="7">
        <f t="shared" si="0"/>
        <v>0.21609668099813956</v>
      </c>
      <c r="R24" s="7">
        <f t="shared" si="1"/>
        <v>5.4233108784361482E-3</v>
      </c>
      <c r="S24" s="7">
        <f t="shared" si="2"/>
        <v>3.3080912370269638E-2</v>
      </c>
      <c r="T24" s="7">
        <f t="shared" si="3"/>
        <v>4.0694170092560617E-3</v>
      </c>
      <c r="U24" s="7">
        <f t="shared" si="4"/>
        <v>3.5889669080952915E-3</v>
      </c>
      <c r="V24" s="7">
        <f t="shared" si="5"/>
        <v>2.8343498970855263E-4</v>
      </c>
      <c r="W24" s="7">
        <f t="shared" si="6"/>
        <v>9.8607876400688085E-6</v>
      </c>
      <c r="X24" s="7">
        <f t="shared" si="7"/>
        <v>1.8971132542090114E-3</v>
      </c>
      <c r="Y24">
        <v>4.6575342465753424</v>
      </c>
      <c r="Z24">
        <v>2.17</v>
      </c>
      <c r="AA24" t="s">
        <v>1521</v>
      </c>
    </row>
    <row r="25" spans="1:27">
      <c r="A25" t="s">
        <v>68</v>
      </c>
      <c r="B25" t="s">
        <v>65</v>
      </c>
      <c r="C25">
        <v>0.01</v>
      </c>
      <c r="D25">
        <v>-0.01</v>
      </c>
      <c r="E25">
        <v>0.05</v>
      </c>
      <c r="F25">
        <v>0.01</v>
      </c>
      <c r="G25">
        <v>0.94</v>
      </c>
      <c r="H25">
        <v>0.93</v>
      </c>
      <c r="I25">
        <v>0.08</v>
      </c>
      <c r="J25">
        <v>7.0000000000000007E-2</v>
      </c>
      <c r="K25">
        <v>123.01</v>
      </c>
      <c r="L25">
        <v>0.55000000000000004</v>
      </c>
      <c r="M25">
        <v>0.35</v>
      </c>
      <c r="N25">
        <v>0.09</v>
      </c>
      <c r="O25">
        <v>3.25</v>
      </c>
      <c r="P25">
        <v>0.39</v>
      </c>
      <c r="Q25" s="7">
        <f t="shared" si="0"/>
        <v>0.47270770969121484</v>
      </c>
      <c r="R25" s="7">
        <f t="shared" si="1"/>
        <v>1.1943457818947694E-2</v>
      </c>
      <c r="S25" s="7">
        <f t="shared" si="2"/>
        <v>7.0960911373715796E-2</v>
      </c>
      <c r="T25" s="7">
        <f t="shared" si="3"/>
        <v>9.7760348356724612E-3</v>
      </c>
      <c r="U25" s="7">
        <f t="shared" si="4"/>
        <v>8.5153093648458952E-3</v>
      </c>
      <c r="V25" s="7">
        <f t="shared" si="5"/>
        <v>2.5473147672615925E-3</v>
      </c>
      <c r="W25" s="7">
        <f t="shared" si="6"/>
        <v>1.0575969773607482E-4</v>
      </c>
      <c r="X25" s="7">
        <f t="shared" si="7"/>
        <v>4.0694429461629123E-3</v>
      </c>
      <c r="Y25">
        <v>4.6575342465753424</v>
      </c>
      <c r="Z25">
        <v>2.17</v>
      </c>
      <c r="AA25" t="s">
        <v>1521</v>
      </c>
    </row>
    <row r="26" spans="1:27">
      <c r="A26" t="s">
        <v>69</v>
      </c>
      <c r="B26" t="s">
        <v>70</v>
      </c>
      <c r="C26">
        <v>0.21</v>
      </c>
      <c r="D26">
        <v>0.21</v>
      </c>
      <c r="E26">
        <v>0.05</v>
      </c>
      <c r="F26">
        <v>0.05</v>
      </c>
      <c r="G26">
        <v>1.34</v>
      </c>
      <c r="H26">
        <v>1.63</v>
      </c>
      <c r="I26">
        <v>0.13</v>
      </c>
      <c r="J26">
        <v>0.31</v>
      </c>
      <c r="K26">
        <v>763</v>
      </c>
      <c r="L26">
        <v>17</v>
      </c>
      <c r="M26">
        <v>0.14000000000000001</v>
      </c>
      <c r="N26">
        <v>0.06</v>
      </c>
      <c r="O26">
        <v>44.9</v>
      </c>
      <c r="P26">
        <v>4</v>
      </c>
      <c r="Q26" s="7">
        <f t="shared" si="0"/>
        <v>1.9240527911104732</v>
      </c>
      <c r="R26" s="7">
        <f t="shared" si="1"/>
        <v>0.12527810011310292</v>
      </c>
      <c r="S26" s="7">
        <f t="shared" si="2"/>
        <v>2.7677364319646256</v>
      </c>
      <c r="T26" s="7">
        <f t="shared" si="3"/>
        <v>0.28885485431979097</v>
      </c>
      <c r="U26" s="7">
        <f t="shared" si="4"/>
        <v>0.24656894716834082</v>
      </c>
      <c r="V26" s="7">
        <f t="shared" si="5"/>
        <v>2.3713776038864598E-2</v>
      </c>
      <c r="W26" s="7">
        <f t="shared" si="6"/>
        <v>2.0555491194145323E-2</v>
      </c>
      <c r="X26" s="7">
        <f t="shared" si="7"/>
        <v>0.14715981028850775</v>
      </c>
      <c r="Y26">
        <v>2.5</v>
      </c>
      <c r="Z26">
        <v>21</v>
      </c>
      <c r="AA26" t="s">
        <v>25</v>
      </c>
    </row>
    <row r="27" spans="1:27">
      <c r="A27" t="s">
        <v>71</v>
      </c>
      <c r="B27" t="s">
        <v>72</v>
      </c>
      <c r="C27">
        <v>-0.06</v>
      </c>
      <c r="D27">
        <v>-0.03</v>
      </c>
      <c r="E27">
        <v>0.05</v>
      </c>
      <c r="F27">
        <v>0.02</v>
      </c>
      <c r="G27">
        <v>1.03</v>
      </c>
      <c r="H27">
        <v>1.05</v>
      </c>
      <c r="I27">
        <v>0.08</v>
      </c>
      <c r="J27">
        <v>0.09</v>
      </c>
      <c r="K27">
        <v>116.6884</v>
      </c>
      <c r="L27">
        <v>4.4000000000000003E-3</v>
      </c>
      <c r="M27">
        <v>0.4007</v>
      </c>
      <c r="N27">
        <v>3.5000000000000001E-3</v>
      </c>
      <c r="O27">
        <v>316.3</v>
      </c>
      <c r="P27">
        <v>1.7</v>
      </c>
      <c r="Q27" s="7">
        <f t="shared" si="0"/>
        <v>0.47521081221661921</v>
      </c>
      <c r="R27" s="7">
        <f t="shared" si="1"/>
        <v>1.3577457032847868E-2</v>
      </c>
      <c r="S27" s="7">
        <f t="shared" si="2"/>
        <v>7.1962483907774653</v>
      </c>
      <c r="T27" s="7">
        <f t="shared" si="3"/>
        <v>0.36776090347506296</v>
      </c>
      <c r="U27" s="7">
        <f t="shared" si="4"/>
        <v>3.8677275574839368E-2</v>
      </c>
      <c r="V27" s="7">
        <f t="shared" si="5"/>
        <v>1.2022758561418984E-2</v>
      </c>
      <c r="W27" s="7">
        <f t="shared" si="6"/>
        <v>9.0450273033197386E-5</v>
      </c>
      <c r="X27" s="7">
        <f t="shared" si="7"/>
        <v>0.36552372778552206</v>
      </c>
      <c r="Y27">
        <v>21.42936939726027</v>
      </c>
      <c r="Z27">
        <v>6.08</v>
      </c>
      <c r="AA27" t="s">
        <v>1521</v>
      </c>
    </row>
    <row r="28" spans="1:27">
      <c r="A28" t="s">
        <v>73</v>
      </c>
      <c r="B28" t="s">
        <v>74</v>
      </c>
      <c r="C28">
        <v>0.02</v>
      </c>
      <c r="D28">
        <v>0.02</v>
      </c>
      <c r="E28">
        <v>0.04</v>
      </c>
      <c r="F28">
        <v>0.04</v>
      </c>
      <c r="G28">
        <v>2.15</v>
      </c>
      <c r="H28">
        <v>1.96</v>
      </c>
      <c r="I28">
        <v>0.18</v>
      </c>
      <c r="J28">
        <v>0.26</v>
      </c>
      <c r="K28">
        <v>691.9</v>
      </c>
      <c r="L28">
        <v>3.6</v>
      </c>
      <c r="M28">
        <v>0.11700000000000001</v>
      </c>
      <c r="N28">
        <v>4.8000000000000001E-2</v>
      </c>
      <c r="O28">
        <v>38.299999999999997</v>
      </c>
      <c r="P28">
        <v>2</v>
      </c>
      <c r="Q28" s="7">
        <f t="shared" si="0"/>
        <v>1.9168391365165733</v>
      </c>
      <c r="R28" s="7">
        <f t="shared" si="1"/>
        <v>8.5018585849277434E-2</v>
      </c>
      <c r="S28" s="7">
        <f t="shared" si="2"/>
        <v>2.5917972574869101</v>
      </c>
      <c r="T28" s="7">
        <f t="shared" si="3"/>
        <v>0.20912968822926686</v>
      </c>
      <c r="U28" s="7">
        <f t="shared" si="4"/>
        <v>0.13534189334135302</v>
      </c>
      <c r="V28" s="7">
        <f t="shared" si="5"/>
        <v>1.4757549493056943E-2</v>
      </c>
      <c r="W28" s="7">
        <f t="shared" si="6"/>
        <v>4.4950956915512244E-3</v>
      </c>
      <c r="X28" s="7">
        <f t="shared" si="7"/>
        <v>0.15868146474409656</v>
      </c>
      <c r="Y28">
        <v>9.8630136986301373</v>
      </c>
      <c r="Z28">
        <v>10.8</v>
      </c>
      <c r="AA28" t="s">
        <v>25</v>
      </c>
    </row>
    <row r="29" spans="1:27">
      <c r="A29" t="s">
        <v>75</v>
      </c>
      <c r="B29" t="s">
        <v>76</v>
      </c>
      <c r="C29">
        <v>-0.03</v>
      </c>
      <c r="D29">
        <v>-0.03</v>
      </c>
      <c r="E29">
        <v>0.02</v>
      </c>
      <c r="F29">
        <v>0.02</v>
      </c>
      <c r="G29">
        <v>2.39</v>
      </c>
      <c r="H29">
        <v>2.39</v>
      </c>
      <c r="I29">
        <v>0.17</v>
      </c>
      <c r="J29">
        <v>0.17</v>
      </c>
      <c r="K29">
        <v>93.4</v>
      </c>
      <c r="L29">
        <v>4.5</v>
      </c>
      <c r="M29">
        <v>0.06</v>
      </c>
      <c r="N29">
        <v>0.09</v>
      </c>
      <c r="O29">
        <v>46.1</v>
      </c>
      <c r="P29">
        <v>4</v>
      </c>
      <c r="Q29" s="7">
        <f t="shared" si="0"/>
        <v>0.53889229582859499</v>
      </c>
      <c r="R29" s="7">
        <f t="shared" si="1"/>
        <v>2.1514213588158144E-2</v>
      </c>
      <c r="S29" s="7">
        <f t="shared" si="2"/>
        <v>1.8358710216361398</v>
      </c>
      <c r="T29" s="7">
        <f t="shared" si="3"/>
        <v>0.18417912432772829</v>
      </c>
      <c r="U29" s="7">
        <f t="shared" si="4"/>
        <v>0.15929466565172584</v>
      </c>
      <c r="V29" s="7">
        <f t="shared" si="5"/>
        <v>9.9495217952982277E-3</v>
      </c>
      <c r="W29" s="7">
        <f t="shared" si="6"/>
        <v>2.9484009983449796E-2</v>
      </c>
      <c r="X29" s="7">
        <f t="shared" si="7"/>
        <v>8.7056645377445979E-2</v>
      </c>
      <c r="Y29">
        <v>5.1726027397260266</v>
      </c>
      <c r="Z29">
        <v>17.2</v>
      </c>
      <c r="AA29" t="s">
        <v>77</v>
      </c>
    </row>
    <row r="30" spans="1:27">
      <c r="A30" t="s">
        <v>78</v>
      </c>
      <c r="B30" t="s">
        <v>79</v>
      </c>
      <c r="C30">
        <v>-7.0000000000000007E-2</v>
      </c>
      <c r="D30">
        <v>-7.0000000000000007E-2</v>
      </c>
      <c r="E30">
        <v>0.04</v>
      </c>
      <c r="F30">
        <v>0.04</v>
      </c>
      <c r="G30">
        <v>1.74</v>
      </c>
      <c r="H30">
        <v>2.61</v>
      </c>
      <c r="I30">
        <v>0.22</v>
      </c>
      <c r="J30">
        <v>0.46</v>
      </c>
      <c r="K30">
        <v>952.7</v>
      </c>
      <c r="L30">
        <v>8.8000000000000007</v>
      </c>
      <c r="M30">
        <v>0.20599999999999999</v>
      </c>
      <c r="N30">
        <v>2.9000000000000001E-2</v>
      </c>
      <c r="O30">
        <v>62.8</v>
      </c>
      <c r="P30">
        <v>1.5</v>
      </c>
      <c r="Q30" s="7">
        <f t="shared" si="0"/>
        <v>2.6100913234020706</v>
      </c>
      <c r="R30" s="7">
        <f t="shared" si="1"/>
        <v>0.15417876195063149</v>
      </c>
      <c r="S30" s="7">
        <f t="shared" si="2"/>
        <v>5.6385326302479681</v>
      </c>
      <c r="T30" s="7">
        <f t="shared" si="3"/>
        <v>0.34651486007240972</v>
      </c>
      <c r="U30" s="7">
        <f t="shared" si="4"/>
        <v>0.13467832715560438</v>
      </c>
      <c r="V30" s="7">
        <f t="shared" si="5"/>
        <v>3.5177381285325431E-2</v>
      </c>
      <c r="W30" s="7">
        <f t="shared" si="6"/>
        <v>1.7360864611518905E-2</v>
      </c>
      <c r="X30" s="7">
        <f t="shared" si="7"/>
        <v>0.31685240834088202</v>
      </c>
      <c r="Y30">
        <v>4.493150684931507</v>
      </c>
      <c r="Z30">
        <v>9.1999999999999993</v>
      </c>
      <c r="AA30" t="s">
        <v>25</v>
      </c>
    </row>
    <row r="31" spans="1:27">
      <c r="A31" t="s">
        <v>80</v>
      </c>
      <c r="B31" t="s">
        <v>81</v>
      </c>
      <c r="C31">
        <v>0</v>
      </c>
      <c r="D31">
        <v>0</v>
      </c>
      <c r="E31">
        <v>0.05</v>
      </c>
      <c r="F31">
        <v>0.05</v>
      </c>
      <c r="G31">
        <v>1.32</v>
      </c>
      <c r="H31">
        <v>2.14</v>
      </c>
      <c r="I31">
        <v>0.23</v>
      </c>
      <c r="J31">
        <v>0.43</v>
      </c>
      <c r="K31">
        <v>181.4</v>
      </c>
      <c r="L31">
        <v>0.1</v>
      </c>
      <c r="M31">
        <v>2.7E-2</v>
      </c>
      <c r="N31">
        <v>2.5999999999999999E-2</v>
      </c>
      <c r="O31">
        <v>91</v>
      </c>
      <c r="P31" s="16">
        <v>2.2999999999999998</v>
      </c>
      <c r="Q31" s="7">
        <f t="shared" si="0"/>
        <v>0.80853880815676638</v>
      </c>
      <c r="R31" s="7">
        <f t="shared" si="1"/>
        <v>5.4155283683356446E-2</v>
      </c>
      <c r="S31" s="7">
        <f t="shared" si="2"/>
        <v>4.2064409818049997</v>
      </c>
      <c r="T31" s="7">
        <f t="shared" si="3"/>
        <v>0.31961251016467079</v>
      </c>
      <c r="U31" s="7">
        <f t="shared" si="4"/>
        <v>0.10631664019946704</v>
      </c>
      <c r="V31" s="7">
        <f t="shared" si="5"/>
        <v>2.9550758194995252E-3</v>
      </c>
      <c r="W31" s="7">
        <f t="shared" si="6"/>
        <v>7.7295865156284439E-4</v>
      </c>
      <c r="X31" s="7">
        <f t="shared" si="7"/>
        <v>0.30139608280845798</v>
      </c>
      <c r="Y31">
        <v>11.506849315068489</v>
      </c>
      <c r="Z31">
        <v>18.899999999999999</v>
      </c>
      <c r="AA31" t="s">
        <v>25</v>
      </c>
    </row>
    <row r="32" spans="1:27">
      <c r="A32" t="s">
        <v>82</v>
      </c>
      <c r="B32" t="s">
        <v>83</v>
      </c>
      <c r="C32">
        <v>-0.27</v>
      </c>
      <c r="D32">
        <v>-0.24</v>
      </c>
      <c r="E32">
        <v>0.05</v>
      </c>
      <c r="F32">
        <v>0.03</v>
      </c>
      <c r="G32">
        <v>1.1299999999999999</v>
      </c>
      <c r="H32">
        <v>3.28</v>
      </c>
      <c r="I32">
        <v>0.11</v>
      </c>
      <c r="J32">
        <v>0.31</v>
      </c>
      <c r="K32">
        <v>629.96</v>
      </c>
      <c r="L32">
        <v>0.9</v>
      </c>
      <c r="M32">
        <v>0.1</v>
      </c>
      <c r="N32">
        <v>0.05</v>
      </c>
      <c r="O32">
        <v>142.1</v>
      </c>
      <c r="P32">
        <v>7.2</v>
      </c>
      <c r="Q32" s="7">
        <f t="shared" si="0"/>
        <v>2.1378210768670027</v>
      </c>
      <c r="R32" s="7">
        <f t="shared" si="1"/>
        <v>6.7380825995113927E-2</v>
      </c>
      <c r="S32" s="7">
        <f t="shared" si="2"/>
        <v>13.161600925517996</v>
      </c>
      <c r="T32" s="7">
        <f t="shared" si="3"/>
        <v>0.73196767322615941</v>
      </c>
      <c r="U32" s="7">
        <f t="shared" si="4"/>
        <v>0.66687914612054588</v>
      </c>
      <c r="V32" s="7">
        <f t="shared" si="5"/>
        <v>6.647273194706059E-2</v>
      </c>
      <c r="W32" s="7">
        <f t="shared" si="6"/>
        <v>6.2678269694193319E-3</v>
      </c>
      <c r="X32" s="7">
        <f t="shared" si="7"/>
        <v>0.29426343532662191</v>
      </c>
      <c r="Y32">
        <v>32.909589041095892</v>
      </c>
      <c r="Z32">
        <v>85.8</v>
      </c>
      <c r="AA32" t="s">
        <v>1521</v>
      </c>
    </row>
    <row r="33" spans="1:27">
      <c r="A33" t="s">
        <v>85</v>
      </c>
      <c r="B33" t="s">
        <v>86</v>
      </c>
      <c r="C33">
        <v>-0.16</v>
      </c>
      <c r="D33">
        <v>-0.16</v>
      </c>
      <c r="E33">
        <v>0.03</v>
      </c>
      <c r="F33">
        <v>0.03</v>
      </c>
      <c r="G33">
        <v>1.33</v>
      </c>
      <c r="H33">
        <v>2.21</v>
      </c>
      <c r="I33">
        <v>0.22</v>
      </c>
      <c r="J33">
        <v>0.43</v>
      </c>
      <c r="K33">
        <v>380</v>
      </c>
      <c r="L33">
        <v>0.3</v>
      </c>
      <c r="M33">
        <v>0.25</v>
      </c>
      <c r="N33">
        <v>0.03</v>
      </c>
      <c r="O33">
        <v>41.1</v>
      </c>
      <c r="P33">
        <v>0.8</v>
      </c>
      <c r="Q33" s="7">
        <f t="shared" si="0"/>
        <v>1.3380055432060767</v>
      </c>
      <c r="R33" s="7">
        <f t="shared" si="1"/>
        <v>8.6781497375507333E-2</v>
      </c>
      <c r="S33" s="7">
        <f t="shared" si="2"/>
        <v>2.4056198422697848</v>
      </c>
      <c r="T33" s="7">
        <f t="shared" si="3"/>
        <v>0.1674846853308051</v>
      </c>
      <c r="U33" s="7">
        <f t="shared" si="4"/>
        <v>4.6824717124472698E-2</v>
      </c>
      <c r="V33" s="7">
        <f t="shared" si="5"/>
        <v>1.924495873815827E-2</v>
      </c>
      <c r="W33" s="7">
        <f t="shared" si="6"/>
        <v>6.3305785322889066E-4</v>
      </c>
      <c r="X33" s="7">
        <f t="shared" si="7"/>
        <v>0.15964897897416372</v>
      </c>
      <c r="Y33">
        <v>6.3</v>
      </c>
      <c r="Z33">
        <v>17.8</v>
      </c>
      <c r="AA33" t="s">
        <v>25</v>
      </c>
    </row>
    <row r="34" spans="1:27">
      <c r="A34" t="s">
        <v>87</v>
      </c>
      <c r="B34" t="s">
        <v>88</v>
      </c>
      <c r="C34">
        <v>0.3</v>
      </c>
      <c r="E34">
        <v>0</v>
      </c>
      <c r="G34">
        <v>0.93400000000000005</v>
      </c>
      <c r="I34">
        <v>6.0000000000000001E-3</v>
      </c>
      <c r="K34">
        <v>3.2357</v>
      </c>
      <c r="L34">
        <v>8.0000000000000004E-4</v>
      </c>
      <c r="M34">
        <v>0.34</v>
      </c>
      <c r="N34">
        <v>0.32</v>
      </c>
      <c r="O34">
        <v>0.51</v>
      </c>
      <c r="P34">
        <v>0.04</v>
      </c>
      <c r="Q34" s="7">
        <f t="shared" si="0"/>
        <v>0</v>
      </c>
      <c r="R34" s="7" t="e">
        <f t="shared" si="1"/>
        <v>#DIV/0!</v>
      </c>
      <c r="S34" s="7">
        <f t="shared" si="2"/>
        <v>0</v>
      </c>
      <c r="T34" s="7" t="e">
        <f t="shared" si="3"/>
        <v>#DIV/0!</v>
      </c>
      <c r="U34" s="7">
        <f t="shared" si="4"/>
        <v>0</v>
      </c>
      <c r="V34" s="7">
        <f t="shared" si="5"/>
        <v>0</v>
      </c>
      <c r="W34" s="7">
        <f t="shared" si="6"/>
        <v>0</v>
      </c>
      <c r="X34" s="7" t="e">
        <f t="shared" si="7"/>
        <v>#DIV/0!</v>
      </c>
      <c r="Y34">
        <v>3.2876712328767121</v>
      </c>
      <c r="Z34">
        <v>1.2</v>
      </c>
      <c r="AA34" s="7" t="s">
        <v>89</v>
      </c>
    </row>
    <row r="35" spans="1:27">
      <c r="A35" t="s">
        <v>90</v>
      </c>
      <c r="B35" t="s">
        <v>91</v>
      </c>
      <c r="C35">
        <v>0</v>
      </c>
      <c r="E35">
        <v>0</v>
      </c>
      <c r="G35">
        <v>0.9</v>
      </c>
      <c r="I35">
        <v>0</v>
      </c>
      <c r="K35">
        <v>24.84</v>
      </c>
      <c r="L35">
        <v>0.03</v>
      </c>
      <c r="M35">
        <v>0.35</v>
      </c>
      <c r="N35">
        <v>0.06</v>
      </c>
      <c r="O35">
        <v>1.5289999999999999</v>
      </c>
      <c r="P35">
        <v>0.16</v>
      </c>
      <c r="Q35" s="7">
        <f t="shared" si="0"/>
        <v>0</v>
      </c>
      <c r="R35" s="7" t="e">
        <f t="shared" si="1"/>
        <v>#DIV/0!</v>
      </c>
      <c r="S35" s="7">
        <f t="shared" si="2"/>
        <v>0</v>
      </c>
      <c r="T35" s="7" t="e">
        <f t="shared" si="3"/>
        <v>#DIV/0!</v>
      </c>
      <c r="U35" s="7">
        <f t="shared" si="4"/>
        <v>0</v>
      </c>
      <c r="V35" s="7">
        <f t="shared" si="5"/>
        <v>0</v>
      </c>
      <c r="W35" s="7">
        <f t="shared" si="6"/>
        <v>0</v>
      </c>
      <c r="X35" s="7" t="e">
        <f t="shared" si="7"/>
        <v>#DIV/0!</v>
      </c>
      <c r="Y35">
        <v>4.0271717808219174</v>
      </c>
      <c r="Z35">
        <v>0.28000000000000003</v>
      </c>
      <c r="AA35" s="7" t="s">
        <v>92</v>
      </c>
    </row>
    <row r="36" spans="1:27">
      <c r="A36" t="s">
        <v>93</v>
      </c>
      <c r="B36" t="s">
        <v>94</v>
      </c>
      <c r="C36">
        <v>-0.14000000000000001</v>
      </c>
      <c r="D36">
        <v>-0.34</v>
      </c>
      <c r="E36">
        <v>0.17</v>
      </c>
      <c r="F36">
        <v>0.08</v>
      </c>
      <c r="G36">
        <v>0.61</v>
      </c>
      <c r="H36">
        <v>0.75</v>
      </c>
      <c r="I36">
        <v>0.05</v>
      </c>
      <c r="J36">
        <v>0.14000000000000001</v>
      </c>
      <c r="K36">
        <v>3.8731</v>
      </c>
      <c r="L36">
        <v>8.0000000000000004E-4</v>
      </c>
      <c r="M36">
        <v>0.03</v>
      </c>
      <c r="N36">
        <v>0.1</v>
      </c>
      <c r="O36">
        <v>4.0599999999999996</v>
      </c>
      <c r="P36">
        <v>1.1850000000000001</v>
      </c>
      <c r="Q36" s="7">
        <f t="shared" si="0"/>
        <v>4.387303227854418E-2</v>
      </c>
      <c r="R36" s="7">
        <f t="shared" si="1"/>
        <v>2.7298842490018523E-3</v>
      </c>
      <c r="S36" s="7">
        <f t="shared" si="2"/>
        <v>2.587822083351362E-2</v>
      </c>
      <c r="T36" s="7">
        <f t="shared" si="3"/>
        <v>7.6405878888508895E-3</v>
      </c>
      <c r="U36" s="7">
        <f t="shared" si="4"/>
        <v>7.5531260314565616E-3</v>
      </c>
      <c r="V36" s="7">
        <f t="shared" si="5"/>
        <v>7.7704596637514635E-5</v>
      </c>
      <c r="W36" s="7">
        <f t="shared" si="6"/>
        <v>1.7817404376176618E-6</v>
      </c>
      <c r="X36" s="7">
        <f t="shared" si="7"/>
        <v>1.1501431481561609E-3</v>
      </c>
      <c r="Y36">
        <v>8.0958904109589049</v>
      </c>
      <c r="Z36">
        <v>2.7</v>
      </c>
      <c r="AA36" t="s">
        <v>1521</v>
      </c>
    </row>
    <row r="37" spans="1:27">
      <c r="A37" t="s">
        <v>96</v>
      </c>
      <c r="B37" t="s">
        <v>94</v>
      </c>
      <c r="C37">
        <v>-0.14000000000000001</v>
      </c>
      <c r="D37">
        <v>-0.34</v>
      </c>
      <c r="E37">
        <v>0.17</v>
      </c>
      <c r="F37">
        <v>0.08</v>
      </c>
      <c r="G37">
        <v>0.61</v>
      </c>
      <c r="H37">
        <v>0.75</v>
      </c>
      <c r="I37">
        <v>0.05</v>
      </c>
      <c r="J37">
        <v>0.14000000000000001</v>
      </c>
      <c r="K37">
        <v>125.4</v>
      </c>
      <c r="L37">
        <v>0.6</v>
      </c>
      <c r="M37">
        <v>0.16</v>
      </c>
      <c r="N37">
        <v>0.16</v>
      </c>
      <c r="O37">
        <v>8.36</v>
      </c>
      <c r="P37">
        <v>1.915</v>
      </c>
      <c r="Q37" s="7">
        <f t="shared" si="0"/>
        <v>0.44568040060553221</v>
      </c>
      <c r="R37" s="7">
        <f t="shared" si="1"/>
        <v>2.7767640560609805E-2</v>
      </c>
      <c r="S37" s="7">
        <f t="shared" si="2"/>
        <v>0.16772266666170477</v>
      </c>
      <c r="T37" s="7">
        <f t="shared" si="3"/>
        <v>3.9384405237178156E-2</v>
      </c>
      <c r="U37" s="7">
        <f t="shared" si="4"/>
        <v>3.8419725676694341E-2</v>
      </c>
      <c r="V37" s="7">
        <f t="shared" si="5"/>
        <v>4.4065068416868245E-3</v>
      </c>
      <c r="W37" s="7">
        <f t="shared" si="6"/>
        <v>2.6750026580814155E-4</v>
      </c>
      <c r="X37" s="7">
        <f t="shared" si="7"/>
        <v>7.4543407405202114E-3</v>
      </c>
      <c r="Y37">
        <v>8.0958904109589049</v>
      </c>
      <c r="Z37">
        <v>2.7</v>
      </c>
      <c r="AA37" t="s">
        <v>1521</v>
      </c>
    </row>
    <row r="38" spans="1:27">
      <c r="A38" t="s">
        <v>97</v>
      </c>
      <c r="B38" t="s">
        <v>94</v>
      </c>
      <c r="C38">
        <v>-0.14000000000000001</v>
      </c>
      <c r="D38">
        <v>-0.34</v>
      </c>
      <c r="E38">
        <v>0.17</v>
      </c>
      <c r="F38">
        <v>0.08</v>
      </c>
      <c r="G38">
        <v>0.61</v>
      </c>
      <c r="H38">
        <v>0.75</v>
      </c>
      <c r="I38">
        <v>0.05</v>
      </c>
      <c r="J38">
        <v>0.14000000000000001</v>
      </c>
      <c r="K38">
        <v>496</v>
      </c>
      <c r="L38">
        <v>25.5</v>
      </c>
      <c r="M38">
        <v>0.03</v>
      </c>
      <c r="N38">
        <v>0.125</v>
      </c>
      <c r="O38">
        <v>3.17</v>
      </c>
      <c r="P38">
        <v>1.7150000000000001</v>
      </c>
      <c r="Q38" s="7">
        <f t="shared" si="0"/>
        <v>1.114669956487595</v>
      </c>
      <c r="R38" s="7">
        <f t="shared" si="1"/>
        <v>7.9183358210884222E-2</v>
      </c>
      <c r="S38" s="7">
        <f t="shared" si="2"/>
        <v>0.10184552830755667</v>
      </c>
      <c r="T38" s="7">
        <f t="shared" si="3"/>
        <v>5.531387284736268E-2</v>
      </c>
      <c r="U38" s="7">
        <f t="shared" si="4"/>
        <v>5.5099394652195495E-2</v>
      </c>
      <c r="V38" s="7">
        <f t="shared" si="5"/>
        <v>3.822647694458388E-4</v>
      </c>
      <c r="W38" s="7">
        <f t="shared" si="6"/>
        <v>1.7453366746254663E-3</v>
      </c>
      <c r="X38" s="7">
        <f t="shared" si="7"/>
        <v>4.5264679247802968E-3</v>
      </c>
      <c r="Y38">
        <v>8.0958904109589049</v>
      </c>
      <c r="Z38">
        <v>2.7</v>
      </c>
      <c r="AA38" t="s">
        <v>1521</v>
      </c>
    </row>
    <row r="39" spans="1:27">
      <c r="A39" t="s">
        <v>98</v>
      </c>
      <c r="B39" t="s">
        <v>99</v>
      </c>
      <c r="C39">
        <v>0</v>
      </c>
      <c r="D39">
        <v>0</v>
      </c>
      <c r="E39">
        <v>0.08</v>
      </c>
      <c r="F39">
        <v>0.08</v>
      </c>
      <c r="G39">
        <v>0.74</v>
      </c>
      <c r="H39">
        <v>0.75</v>
      </c>
      <c r="I39">
        <v>0.1</v>
      </c>
      <c r="J39">
        <v>7.0000000000000007E-2</v>
      </c>
      <c r="K39">
        <v>5.6</v>
      </c>
      <c r="L39">
        <v>0.02</v>
      </c>
      <c r="M39">
        <v>0.15</v>
      </c>
      <c r="N39">
        <v>0.15</v>
      </c>
      <c r="O39">
        <v>6.5</v>
      </c>
      <c r="P39">
        <v>0.1</v>
      </c>
      <c r="Q39" s="7">
        <f t="shared" si="0"/>
        <v>5.6098407067340109E-2</v>
      </c>
      <c r="R39" s="7">
        <f t="shared" si="1"/>
        <v>1.7503873200313698E-3</v>
      </c>
      <c r="S39" s="7">
        <f t="shared" si="2"/>
        <v>4.6339578605809742E-2</v>
      </c>
      <c r="T39" s="7">
        <f t="shared" si="3"/>
        <v>4.3146010074548496E-3</v>
      </c>
      <c r="U39" s="7">
        <f t="shared" si="4"/>
        <v>7.1291659393553451E-4</v>
      </c>
      <c r="V39" s="7">
        <f t="shared" si="5"/>
        <v>1.0666399167577685E-3</v>
      </c>
      <c r="W39" s="7">
        <f t="shared" si="6"/>
        <v>5.5166165006916381E-5</v>
      </c>
      <c r="X39" s="7">
        <f t="shared" si="7"/>
        <v>4.1190736538497547E-3</v>
      </c>
      <c r="Y39">
        <v>5.0684931506849313</v>
      </c>
      <c r="Z39">
        <v>4.3</v>
      </c>
      <c r="AA39" t="s">
        <v>100</v>
      </c>
    </row>
    <row r="40" spans="1:27">
      <c r="A40" t="s">
        <v>101</v>
      </c>
      <c r="B40" t="s">
        <v>99</v>
      </c>
      <c r="C40">
        <v>0</v>
      </c>
      <c r="D40">
        <v>0</v>
      </c>
      <c r="E40">
        <v>0.08</v>
      </c>
      <c r="F40">
        <v>0.08</v>
      </c>
      <c r="G40">
        <v>0.74</v>
      </c>
      <c r="H40">
        <v>0.75</v>
      </c>
      <c r="I40">
        <v>0.1</v>
      </c>
      <c r="J40">
        <v>7.0000000000000007E-2</v>
      </c>
      <c r="K40">
        <v>237.6</v>
      </c>
      <c r="L40">
        <v>1.5</v>
      </c>
      <c r="M40">
        <v>0.19</v>
      </c>
      <c r="N40">
        <v>0.09</v>
      </c>
      <c r="O40">
        <v>13.4</v>
      </c>
      <c r="P40">
        <v>1</v>
      </c>
      <c r="Q40" s="7">
        <f t="shared" si="0"/>
        <v>0.68242689704724024</v>
      </c>
      <c r="R40" s="7">
        <f t="shared" si="1"/>
        <v>2.1424453570304706E-2</v>
      </c>
      <c r="S40" s="7">
        <f t="shared" si="2"/>
        <v>0.33086736448186932</v>
      </c>
      <c r="T40" s="7">
        <f t="shared" si="3"/>
        <v>3.8853402398901726E-2</v>
      </c>
      <c r="U40" s="7">
        <f t="shared" si="4"/>
        <v>2.4691594364318604E-2</v>
      </c>
      <c r="V40" s="7">
        <f t="shared" si="5"/>
        <v>5.8697291551405399E-3</v>
      </c>
      <c r="W40" s="7">
        <f t="shared" si="6"/>
        <v>6.9626970640124025E-4</v>
      </c>
      <c r="X40" s="7">
        <f t="shared" si="7"/>
        <v>2.9410432398388388E-2</v>
      </c>
      <c r="Y40">
        <v>5.0684931506849313</v>
      </c>
      <c r="Z40">
        <v>4.3</v>
      </c>
      <c r="AA40" t="s">
        <v>100</v>
      </c>
    </row>
    <row r="41" spans="1:27">
      <c r="A41" t="s">
        <v>102</v>
      </c>
      <c r="B41" t="s">
        <v>103</v>
      </c>
      <c r="C41">
        <v>0.35</v>
      </c>
      <c r="D41">
        <v>0.3</v>
      </c>
      <c r="E41">
        <v>0.05</v>
      </c>
      <c r="F41">
        <v>0.04</v>
      </c>
      <c r="G41">
        <v>0.96</v>
      </c>
      <c r="H41">
        <v>0.95</v>
      </c>
      <c r="I41">
        <v>0.09</v>
      </c>
      <c r="J41">
        <v>0.08</v>
      </c>
      <c r="K41">
        <v>3.4877699999999998</v>
      </c>
      <c r="L41">
        <v>1.1E-4</v>
      </c>
      <c r="M41">
        <v>1.9E-2</v>
      </c>
      <c r="N41">
        <v>2.1000000000000001E-2</v>
      </c>
      <c r="O41">
        <v>60.9</v>
      </c>
      <c r="P41">
        <v>1.4</v>
      </c>
      <c r="Q41" s="7">
        <f t="shared" si="0"/>
        <v>4.4266771686247174E-2</v>
      </c>
      <c r="R41" s="7">
        <f t="shared" si="1"/>
        <v>1.2425763959191761E-3</v>
      </c>
      <c r="S41" s="7">
        <f t="shared" si="2"/>
        <v>0.43894899633271467</v>
      </c>
      <c r="T41" s="7">
        <f t="shared" si="3"/>
        <v>2.9502958469100303E-2</v>
      </c>
      <c r="U41" s="7">
        <f t="shared" si="4"/>
        <v>1.0090781524889991E-2</v>
      </c>
      <c r="V41" s="7">
        <f t="shared" si="5"/>
        <v>1.7520389814398312E-4</v>
      </c>
      <c r="W41" s="7">
        <f t="shared" si="6"/>
        <v>4.6146381591101294E-6</v>
      </c>
      <c r="X41" s="7">
        <f t="shared" si="7"/>
        <v>2.7723094505224085E-2</v>
      </c>
      <c r="Y41">
        <v>6.5605205479452051E-3</v>
      </c>
      <c r="Z41">
        <v>5.7</v>
      </c>
      <c r="AA41" t="s">
        <v>1521</v>
      </c>
    </row>
    <row r="42" spans="1:27">
      <c r="A42" t="s">
        <v>104</v>
      </c>
      <c r="B42" t="s">
        <v>105</v>
      </c>
      <c r="C42">
        <v>-0.48</v>
      </c>
      <c r="D42">
        <v>-0.48</v>
      </c>
      <c r="E42">
        <v>0.05</v>
      </c>
      <c r="F42">
        <v>0.05</v>
      </c>
      <c r="G42">
        <v>0.72</v>
      </c>
      <c r="H42">
        <v>0.71</v>
      </c>
      <c r="I42">
        <v>0.13</v>
      </c>
      <c r="J42">
        <v>7.0000000000000007E-2</v>
      </c>
      <c r="K42">
        <v>1667</v>
      </c>
      <c r="L42">
        <v>32</v>
      </c>
      <c r="M42">
        <v>0.05</v>
      </c>
      <c r="N42">
        <v>0.05</v>
      </c>
      <c r="O42">
        <v>13.4</v>
      </c>
      <c r="P42">
        <v>1</v>
      </c>
      <c r="Q42" s="7">
        <f t="shared" si="0"/>
        <v>2.4557337173438314</v>
      </c>
      <c r="R42" s="7">
        <f t="shared" si="1"/>
        <v>8.6607956140710915E-2</v>
      </c>
      <c r="S42" s="7">
        <f t="shared" si="2"/>
        <v>0.62123441336596996</v>
      </c>
      <c r="T42" s="7">
        <f t="shared" si="3"/>
        <v>8.8982881423406976E-2</v>
      </c>
      <c r="U42" s="7">
        <f t="shared" si="4"/>
        <v>4.6360777116863428E-2</v>
      </c>
      <c r="V42" s="7">
        <f t="shared" si="5"/>
        <v>1.5569784796139598E-3</v>
      </c>
      <c r="W42" s="7">
        <f t="shared" si="6"/>
        <v>3.9751052244973118E-3</v>
      </c>
      <c r="X42" s="7">
        <f t="shared" si="7"/>
        <v>7.5831430739508085E-2</v>
      </c>
      <c r="Y42">
        <v>8.9616438356164387</v>
      </c>
      <c r="Z42">
        <v>1.9</v>
      </c>
      <c r="AA42" t="s">
        <v>106</v>
      </c>
    </row>
    <row r="43" spans="1:27">
      <c r="A43" t="s">
        <v>107</v>
      </c>
      <c r="B43" t="s">
        <v>108</v>
      </c>
      <c r="C43">
        <v>0.01</v>
      </c>
      <c r="D43">
        <v>0.01</v>
      </c>
      <c r="E43">
        <v>0.08</v>
      </c>
      <c r="F43">
        <v>0.08</v>
      </c>
      <c r="G43">
        <v>0.76</v>
      </c>
      <c r="H43">
        <v>0.77</v>
      </c>
      <c r="I43">
        <v>0.1</v>
      </c>
      <c r="J43">
        <v>7.0000000000000007E-2</v>
      </c>
      <c r="K43">
        <v>655.6</v>
      </c>
      <c r="L43">
        <v>0.6</v>
      </c>
      <c r="M43">
        <v>0.54</v>
      </c>
      <c r="N43">
        <v>5.0000000000000001E-3</v>
      </c>
      <c r="O43">
        <v>173.3</v>
      </c>
      <c r="P43">
        <v>1.7</v>
      </c>
      <c r="Q43" s="7">
        <f t="shared" si="0"/>
        <v>1.3543397607561416</v>
      </c>
      <c r="R43" s="7">
        <f t="shared" si="1"/>
        <v>4.104891663347781E-2</v>
      </c>
      <c r="S43" s="7">
        <f t="shared" si="2"/>
        <v>5.2362631007844005</v>
      </c>
      <c r="T43" s="7">
        <f t="shared" si="3"/>
        <v>0.45669578225422147</v>
      </c>
      <c r="U43" s="7">
        <f t="shared" si="4"/>
        <v>5.1365535322178184E-2</v>
      </c>
      <c r="V43" s="7">
        <f t="shared" si="5"/>
        <v>1.9957524523034838E-2</v>
      </c>
      <c r="W43" s="7">
        <f t="shared" si="6"/>
        <v>1.5973956988359988E-3</v>
      </c>
      <c r="X43" s="7">
        <f t="shared" si="7"/>
        <v>0.45335611262202602</v>
      </c>
      <c r="Y43">
        <v>4.8219178082191778</v>
      </c>
      <c r="Z43">
        <v>4.0999999999999996</v>
      </c>
      <c r="AA43" t="s">
        <v>109</v>
      </c>
    </row>
    <row r="44" spans="1:27">
      <c r="A44" t="s">
        <v>110</v>
      </c>
      <c r="B44" t="s">
        <v>111</v>
      </c>
      <c r="C44">
        <v>-0.71</v>
      </c>
      <c r="D44">
        <v>-0.71</v>
      </c>
      <c r="E44">
        <v>0.09</v>
      </c>
      <c r="F44">
        <v>0.09</v>
      </c>
      <c r="G44">
        <v>1.1399999999999999</v>
      </c>
      <c r="H44">
        <v>2.61</v>
      </c>
      <c r="I44">
        <v>0.25</v>
      </c>
      <c r="J44">
        <v>0.28000000000000003</v>
      </c>
      <c r="K44">
        <v>481.9</v>
      </c>
      <c r="L44">
        <v>2.75</v>
      </c>
      <c r="M44">
        <v>0.2</v>
      </c>
      <c r="N44">
        <v>0.1</v>
      </c>
      <c r="O44">
        <v>155.69999999999999</v>
      </c>
      <c r="P44">
        <v>2.15</v>
      </c>
      <c r="Q44" s="7">
        <f t="shared" si="0"/>
        <v>1.6570014063124676</v>
      </c>
      <c r="R44" s="7">
        <f t="shared" si="1"/>
        <v>5.958858227259603E-2</v>
      </c>
      <c r="S44" s="7">
        <f t="shared" si="2"/>
        <v>11.152708864069865</v>
      </c>
      <c r="T44" s="7">
        <f t="shared" si="3"/>
        <v>0.76508193402113311</v>
      </c>
      <c r="U44" s="7">
        <f t="shared" si="4"/>
        <v>0.15400336581727819</v>
      </c>
      <c r="V44" s="7">
        <f t="shared" si="5"/>
        <v>0.23234810133478898</v>
      </c>
      <c r="W44" s="7">
        <f t="shared" si="6"/>
        <v>2.1214601491452E-2</v>
      </c>
      <c r="X44" s="7">
        <f t="shared" si="7"/>
        <v>0.71217808838249475</v>
      </c>
      <c r="Y44">
        <v>11.39323780273973</v>
      </c>
      <c r="Z44">
        <v>69.8</v>
      </c>
      <c r="AA44" t="s">
        <v>112</v>
      </c>
    </row>
    <row r="45" spans="1:27">
      <c r="A45" t="s">
        <v>113</v>
      </c>
      <c r="B45" t="s">
        <v>114</v>
      </c>
      <c r="C45">
        <v>0.17</v>
      </c>
      <c r="D45">
        <v>0.17</v>
      </c>
      <c r="E45">
        <v>0.06</v>
      </c>
      <c r="F45">
        <v>0.06</v>
      </c>
      <c r="G45">
        <v>0.82</v>
      </c>
      <c r="H45">
        <v>0.84</v>
      </c>
      <c r="I45">
        <v>0.11</v>
      </c>
      <c r="J45">
        <v>0.1</v>
      </c>
      <c r="K45">
        <v>268.94</v>
      </c>
      <c r="L45">
        <v>0.99</v>
      </c>
      <c r="M45">
        <v>0.28999999999999998</v>
      </c>
      <c r="N45">
        <v>0.03</v>
      </c>
      <c r="O45">
        <v>55.21</v>
      </c>
      <c r="P45">
        <v>2.29</v>
      </c>
      <c r="Q45" s="7">
        <f t="shared" si="0"/>
        <v>0.76972357109113199</v>
      </c>
      <c r="R45" s="7">
        <f t="shared" si="1"/>
        <v>3.0602939767612469E-2</v>
      </c>
      <c r="S45" s="7">
        <f t="shared" si="2"/>
        <v>1.4935620042409137</v>
      </c>
      <c r="T45" s="7">
        <f t="shared" si="3"/>
        <v>0.14506574095134495</v>
      </c>
      <c r="U45" s="7">
        <f t="shared" si="4"/>
        <v>6.1949954531999495E-2</v>
      </c>
      <c r="V45" s="7">
        <f t="shared" si="5"/>
        <v>1.4187126800847197E-2</v>
      </c>
      <c r="W45" s="7">
        <f t="shared" si="6"/>
        <v>1.8326595575202703E-3</v>
      </c>
      <c r="X45" s="7">
        <f t="shared" si="7"/>
        <v>0.13039033370357184</v>
      </c>
      <c r="Y45">
        <v>3.4657534246575339</v>
      </c>
      <c r="Z45">
        <v>11.4</v>
      </c>
      <c r="AA45" t="s">
        <v>115</v>
      </c>
    </row>
    <row r="46" spans="1:27">
      <c r="A46" t="s">
        <v>116</v>
      </c>
      <c r="B46" t="s">
        <v>117</v>
      </c>
      <c r="C46">
        <v>-0.22</v>
      </c>
      <c r="D46">
        <v>-0.22</v>
      </c>
      <c r="E46">
        <v>0.08</v>
      </c>
      <c r="F46">
        <v>0.08</v>
      </c>
      <c r="G46">
        <v>2.0699999999999998</v>
      </c>
      <c r="H46">
        <v>2.0699999999999998</v>
      </c>
      <c r="I46">
        <v>0.25</v>
      </c>
      <c r="J46">
        <v>0.25</v>
      </c>
      <c r="K46">
        <v>153.22</v>
      </c>
      <c r="L46">
        <v>0.44</v>
      </c>
      <c r="M46">
        <v>1E-4</v>
      </c>
      <c r="N46">
        <v>1E-4</v>
      </c>
      <c r="O46">
        <v>38.299999999999997</v>
      </c>
      <c r="P46">
        <v>1.6</v>
      </c>
      <c r="Q46" s="7">
        <f t="shared" si="0"/>
        <v>0.71450484411833204</v>
      </c>
      <c r="R46" s="7">
        <f t="shared" si="1"/>
        <v>2.8796791925768315E-2</v>
      </c>
      <c r="S46" s="7">
        <f t="shared" si="2"/>
        <v>1.6374233428401386</v>
      </c>
      <c r="T46" s="7">
        <f t="shared" si="3"/>
        <v>0.14853531218753321</v>
      </c>
      <c r="U46" s="7">
        <f t="shared" si="4"/>
        <v>6.8404108317081519E-2</v>
      </c>
      <c r="V46" s="7">
        <f t="shared" si="5"/>
        <v>1.6374233592143723E-8</v>
      </c>
      <c r="W46" s="7">
        <f t="shared" si="6"/>
        <v>1.5673895288901818E-3</v>
      </c>
      <c r="X46" s="7">
        <f t="shared" si="7"/>
        <v>0.13183762824799827</v>
      </c>
      <c r="Y46">
        <v>11.241095890410961</v>
      </c>
      <c r="Z46">
        <v>22.82</v>
      </c>
      <c r="AA46" t="s">
        <v>118</v>
      </c>
    </row>
    <row r="47" spans="1:27">
      <c r="A47" t="s">
        <v>119</v>
      </c>
      <c r="B47" t="s">
        <v>120</v>
      </c>
      <c r="C47">
        <v>0.28000000000000003</v>
      </c>
      <c r="D47">
        <v>-0.15</v>
      </c>
      <c r="E47">
        <v>7.0000000000000007E-2</v>
      </c>
      <c r="F47">
        <v>0.03</v>
      </c>
      <c r="G47">
        <v>1.1000000000000001</v>
      </c>
      <c r="H47">
        <v>2.0699999999999998</v>
      </c>
      <c r="I47">
        <v>0.2</v>
      </c>
      <c r="J47">
        <v>0.25</v>
      </c>
      <c r="K47">
        <v>137.47999999999999</v>
      </c>
      <c r="L47">
        <v>0.34</v>
      </c>
      <c r="M47">
        <v>0.26</v>
      </c>
      <c r="N47">
        <v>0.1</v>
      </c>
      <c r="O47">
        <v>42.7</v>
      </c>
      <c r="P47">
        <v>4.4000000000000004</v>
      </c>
      <c r="Q47" s="7">
        <f t="shared" si="0"/>
        <v>0.66469317752748425</v>
      </c>
      <c r="R47" s="7">
        <f t="shared" si="1"/>
        <v>2.678141603947732E-2</v>
      </c>
      <c r="S47" s="7">
        <f t="shared" si="2"/>
        <v>1.700196958004289</v>
      </c>
      <c r="T47" s="7">
        <f t="shared" si="3"/>
        <v>0.21198230665796572</v>
      </c>
      <c r="U47" s="7">
        <f t="shared" si="4"/>
        <v>0.17519593946648412</v>
      </c>
      <c r="V47" s="7">
        <f t="shared" si="5"/>
        <v>4.7410039583989184E-2</v>
      </c>
      <c r="W47" s="7">
        <f t="shared" si="6"/>
        <v>1.4015783282937126E-3</v>
      </c>
      <c r="X47" s="7">
        <f t="shared" si="7"/>
        <v>0.1095134916588914</v>
      </c>
      <c r="Y47">
        <v>6.4704900821917812</v>
      </c>
      <c r="Z47">
        <v>6.97</v>
      </c>
      <c r="AA47" t="s">
        <v>1521</v>
      </c>
    </row>
    <row r="48" spans="1:27">
      <c r="A48" t="s">
        <v>122</v>
      </c>
      <c r="B48" t="s">
        <v>123</v>
      </c>
      <c r="C48">
        <v>-0.79</v>
      </c>
      <c r="D48">
        <v>-0.79</v>
      </c>
      <c r="E48">
        <v>0.03</v>
      </c>
      <c r="F48">
        <v>0.03</v>
      </c>
      <c r="G48">
        <v>1.06</v>
      </c>
      <c r="H48">
        <v>2.99</v>
      </c>
      <c r="I48">
        <v>0.21</v>
      </c>
      <c r="J48">
        <v>0.5</v>
      </c>
      <c r="K48">
        <v>379.63</v>
      </c>
      <c r="L48">
        <v>2.0099999999999998</v>
      </c>
      <c r="M48">
        <v>0.15</v>
      </c>
      <c r="N48">
        <v>0.03</v>
      </c>
      <c r="O48">
        <v>322.35000000000002</v>
      </c>
      <c r="P48">
        <v>9.57</v>
      </c>
      <c r="Q48" s="7">
        <f t="shared" si="0"/>
        <v>1.4788887426604149</v>
      </c>
      <c r="R48" s="7">
        <f t="shared" si="1"/>
        <v>8.2600383129855751E-2</v>
      </c>
      <c r="S48" s="7">
        <f t="shared" si="2"/>
        <v>23.559379466874148</v>
      </c>
      <c r="T48" s="7">
        <f t="shared" si="3"/>
        <v>1.3113218721252731</v>
      </c>
      <c r="U48" s="7">
        <f t="shared" si="4"/>
        <v>0.69943620753214086</v>
      </c>
      <c r="V48" s="7">
        <f t="shared" si="5"/>
        <v>0.10845750138202932</v>
      </c>
      <c r="W48" s="7">
        <f t="shared" si="6"/>
        <v>4.1579391098716341E-2</v>
      </c>
      <c r="X48" s="7">
        <f t="shared" si="7"/>
        <v>1.1031147576462814</v>
      </c>
      <c r="Y48">
        <v>5.021917808219178</v>
      </c>
      <c r="Z48">
        <v>60.02</v>
      </c>
      <c r="AA48" t="s">
        <v>25</v>
      </c>
    </row>
    <row r="49" spans="1:27">
      <c r="A49" t="s">
        <v>124</v>
      </c>
      <c r="B49" t="s">
        <v>123</v>
      </c>
      <c r="C49">
        <v>-0.79</v>
      </c>
      <c r="D49">
        <v>-0.79</v>
      </c>
      <c r="E49">
        <v>0.03</v>
      </c>
      <c r="F49">
        <v>0.03</v>
      </c>
      <c r="G49">
        <v>1.06</v>
      </c>
      <c r="H49">
        <v>2.99</v>
      </c>
      <c r="I49">
        <v>0.21</v>
      </c>
      <c r="J49">
        <v>0.5</v>
      </c>
      <c r="K49">
        <v>621.99</v>
      </c>
      <c r="L49">
        <v>10.199999999999999</v>
      </c>
      <c r="M49">
        <v>0.18</v>
      </c>
      <c r="N49">
        <v>0.06</v>
      </c>
      <c r="O49">
        <v>160.03</v>
      </c>
      <c r="P49">
        <v>7.21</v>
      </c>
      <c r="Q49" s="7">
        <f t="shared" si="0"/>
        <v>2.0553419580296168</v>
      </c>
      <c r="R49" s="7">
        <f t="shared" si="1"/>
        <v>0.11675033621017153</v>
      </c>
      <c r="S49" s="7">
        <f t="shared" si="2"/>
        <v>13.718335418852666</v>
      </c>
      <c r="T49" s="7">
        <f t="shared" si="3"/>
        <v>0.90755884196021019</v>
      </c>
      <c r="U49" s="7">
        <f t="shared" si="4"/>
        <v>0.61806660232411259</v>
      </c>
      <c r="V49" s="7">
        <f t="shared" si="5"/>
        <v>0.15311908073957092</v>
      </c>
      <c r="W49" s="7">
        <f t="shared" si="6"/>
        <v>7.4988891178474071E-2</v>
      </c>
      <c r="X49" s="7">
        <f t="shared" si="7"/>
        <v>0.64233008650146284</v>
      </c>
      <c r="Y49">
        <v>5.021917808219178</v>
      </c>
      <c r="Z49">
        <v>60.02</v>
      </c>
      <c r="AA49" t="s">
        <v>25</v>
      </c>
    </row>
    <row r="50" spans="1:27">
      <c r="A50" t="s">
        <v>125</v>
      </c>
      <c r="B50" t="s">
        <v>126</v>
      </c>
      <c r="C50">
        <v>-0.32</v>
      </c>
      <c r="D50">
        <v>-0.32</v>
      </c>
      <c r="E50">
        <v>0.04</v>
      </c>
      <c r="F50">
        <v>0.04</v>
      </c>
      <c r="G50">
        <v>1.17</v>
      </c>
      <c r="H50">
        <v>2.9</v>
      </c>
      <c r="I50">
        <v>0.23</v>
      </c>
      <c r="J50">
        <v>0.55000000000000004</v>
      </c>
      <c r="K50">
        <v>578.20000000000005</v>
      </c>
      <c r="L50">
        <v>5.4</v>
      </c>
      <c r="M50">
        <v>0.21</v>
      </c>
      <c r="N50">
        <v>0.06</v>
      </c>
      <c r="O50">
        <v>121.4</v>
      </c>
      <c r="P50">
        <v>6.4</v>
      </c>
      <c r="Q50" s="7">
        <f t="shared" si="0"/>
        <v>1.9378618569104349</v>
      </c>
      <c r="R50" s="7">
        <f t="shared" si="1"/>
        <v>0.12310122723590969</v>
      </c>
      <c r="S50" s="7">
        <f t="shared" si="2"/>
        <v>9.8914456219903588</v>
      </c>
      <c r="T50" s="7">
        <f t="shared" si="3"/>
        <v>0.75059515813802091</v>
      </c>
      <c r="U50" s="7">
        <f t="shared" si="4"/>
        <v>0.52146006573919523</v>
      </c>
      <c r="V50" s="7">
        <f t="shared" si="5"/>
        <v>0.13038206385299561</v>
      </c>
      <c r="W50" s="7">
        <f t="shared" si="6"/>
        <v>3.0793154824598157E-2</v>
      </c>
      <c r="X50" s="7">
        <f t="shared" si="7"/>
        <v>0.5229959754155824</v>
      </c>
      <c r="Y50">
        <v>6.9808219178082194</v>
      </c>
      <c r="Z50">
        <v>35.799999999999997</v>
      </c>
      <c r="AA50" t="s">
        <v>25</v>
      </c>
    </row>
    <row r="51" spans="1:27">
      <c r="A51" t="s">
        <v>127</v>
      </c>
      <c r="B51" t="s">
        <v>128</v>
      </c>
      <c r="C51">
        <v>-0.11</v>
      </c>
      <c r="D51">
        <v>-0.11</v>
      </c>
      <c r="E51">
        <v>0.02</v>
      </c>
      <c r="F51">
        <v>0.02</v>
      </c>
      <c r="G51">
        <v>0.81</v>
      </c>
      <c r="H51">
        <v>0.76</v>
      </c>
      <c r="I51">
        <v>0.05</v>
      </c>
      <c r="J51">
        <v>0.04</v>
      </c>
      <c r="K51">
        <v>145.08099999999999</v>
      </c>
      <c r="L51">
        <v>1.6E-2</v>
      </c>
      <c r="M51">
        <v>0.50048000000000004</v>
      </c>
      <c r="N51">
        <v>4.2999999999999999E-4</v>
      </c>
      <c r="O51">
        <v>2728.4</v>
      </c>
      <c r="P51">
        <v>1.6</v>
      </c>
      <c r="Q51" s="7">
        <f t="shared" si="0"/>
        <v>0.49334376976059102</v>
      </c>
      <c r="R51" s="7">
        <f t="shared" si="1"/>
        <v>8.6552298581396535E-3</v>
      </c>
      <c r="S51" s="7">
        <f t="shared" si="2"/>
        <v>50.845866316995803</v>
      </c>
      <c r="T51" s="7">
        <f t="shared" si="3"/>
        <v>2.2303297473664179</v>
      </c>
      <c r="U51" s="7">
        <f t="shared" si="4"/>
        <v>2.9817250442454653E-2</v>
      </c>
      <c r="V51" s="7">
        <f t="shared" si="5"/>
        <v>1.4599155737815412E-2</v>
      </c>
      <c r="W51" s="7">
        <f t="shared" si="6"/>
        <v>1.8691486389716388E-3</v>
      </c>
      <c r="X51" s="7">
        <f t="shared" si="7"/>
        <v>2.2300818560085882</v>
      </c>
      <c r="Y51">
        <v>1.361643835616438</v>
      </c>
      <c r="Z51">
        <v>3.5</v>
      </c>
      <c r="AA51" t="s">
        <v>129</v>
      </c>
    </row>
    <row r="52" spans="1:27">
      <c r="A52" t="s">
        <v>130</v>
      </c>
      <c r="B52" t="s">
        <v>131</v>
      </c>
      <c r="C52">
        <v>0.02</v>
      </c>
      <c r="D52">
        <v>0.02</v>
      </c>
      <c r="E52">
        <v>0.04</v>
      </c>
      <c r="F52">
        <v>0.04</v>
      </c>
      <c r="G52">
        <v>0.82</v>
      </c>
      <c r="H52">
        <v>0.76</v>
      </c>
      <c r="I52">
        <v>0.08</v>
      </c>
      <c r="J52">
        <v>0.06</v>
      </c>
      <c r="K52">
        <v>536.78</v>
      </c>
      <c r="L52">
        <v>0.25</v>
      </c>
      <c r="M52">
        <v>0.26750000000000002</v>
      </c>
      <c r="N52">
        <v>1.6000000000000001E-3</v>
      </c>
      <c r="O52">
        <v>805.1</v>
      </c>
      <c r="P52">
        <v>1.3</v>
      </c>
      <c r="Q52" s="7">
        <f t="shared" si="0"/>
        <v>1.1801580464016475</v>
      </c>
      <c r="R52" s="7">
        <f t="shared" si="1"/>
        <v>3.1058952335467287E-2</v>
      </c>
      <c r="S52" s="7">
        <f t="shared" si="2"/>
        <v>25.82729667389922</v>
      </c>
      <c r="T52" s="7">
        <f t="shared" si="3"/>
        <v>1.8129651268286509</v>
      </c>
      <c r="U52" s="7">
        <f t="shared" si="4"/>
        <v>4.170349729980001E-2</v>
      </c>
      <c r="V52" s="7">
        <f t="shared" si="5"/>
        <v>1.1906034131231825E-2</v>
      </c>
      <c r="W52" s="7">
        <f t="shared" si="6"/>
        <v>4.0096030456144719E-3</v>
      </c>
      <c r="X52" s="7">
        <f t="shared" si="7"/>
        <v>1.8124418718525772</v>
      </c>
      <c r="Y52">
        <v>4.043835616438356</v>
      </c>
      <c r="Z52">
        <v>4.7</v>
      </c>
      <c r="AA52" t="s">
        <v>129</v>
      </c>
    </row>
    <row r="53" spans="1:27">
      <c r="A53" t="s">
        <v>132</v>
      </c>
      <c r="B53" t="s">
        <v>133</v>
      </c>
      <c r="C53">
        <v>-0.2</v>
      </c>
      <c r="E53">
        <v>7.0000000000000007E-2</v>
      </c>
      <c r="G53">
        <v>0.74</v>
      </c>
      <c r="I53">
        <v>0.39</v>
      </c>
      <c r="K53">
        <v>392.6</v>
      </c>
      <c r="L53">
        <v>5.5</v>
      </c>
      <c r="M53">
        <v>0.2</v>
      </c>
      <c r="N53">
        <v>0.1</v>
      </c>
      <c r="O53">
        <v>31.6</v>
      </c>
      <c r="P53">
        <v>2.6</v>
      </c>
      <c r="Q53" s="7">
        <f t="shared" si="0"/>
        <v>0</v>
      </c>
      <c r="R53" s="7" t="e">
        <f t="shared" si="1"/>
        <v>#DIV/0!</v>
      </c>
      <c r="S53" s="7">
        <f t="shared" si="2"/>
        <v>0</v>
      </c>
      <c r="T53" s="7" t="e">
        <f t="shared" si="3"/>
        <v>#DIV/0!</v>
      </c>
      <c r="U53" s="7">
        <f t="shared" si="4"/>
        <v>0</v>
      </c>
      <c r="V53" s="7">
        <f t="shared" si="5"/>
        <v>0</v>
      </c>
      <c r="W53" s="7">
        <f t="shared" si="6"/>
        <v>0</v>
      </c>
      <c r="X53" s="7" t="e">
        <f t="shared" si="7"/>
        <v>#DIV/0!</v>
      </c>
      <c r="Y53">
        <v>6.5753424657534243</v>
      </c>
      <c r="Z53">
        <v>16</v>
      </c>
      <c r="AA53" s="7" t="s">
        <v>134</v>
      </c>
    </row>
    <row r="54" spans="1:27">
      <c r="A54" t="s">
        <v>135</v>
      </c>
      <c r="B54" t="s">
        <v>136</v>
      </c>
      <c r="C54">
        <v>-0.01</v>
      </c>
      <c r="D54">
        <v>-0.01</v>
      </c>
      <c r="E54">
        <v>0.03</v>
      </c>
      <c r="F54">
        <v>0.03</v>
      </c>
      <c r="G54">
        <v>2.0099999999999998</v>
      </c>
      <c r="H54">
        <v>2.0099999999999998</v>
      </c>
      <c r="I54">
        <v>0.2</v>
      </c>
      <c r="J54">
        <v>0.2</v>
      </c>
      <c r="K54">
        <v>2590</v>
      </c>
      <c r="L54">
        <v>240</v>
      </c>
      <c r="M54">
        <v>0.35</v>
      </c>
      <c r="N54">
        <v>0.17</v>
      </c>
      <c r="O54">
        <v>18.8</v>
      </c>
      <c r="P54">
        <v>4.0999999999999996</v>
      </c>
      <c r="Q54" s="7">
        <f t="shared" si="0"/>
        <v>4.6601863724745174</v>
      </c>
      <c r="R54" s="7">
        <f t="shared" si="1"/>
        <v>0.32675732086689557</v>
      </c>
      <c r="S54" s="7">
        <f t="shared" si="2"/>
        <v>1.8947657569601695</v>
      </c>
      <c r="T54" s="7">
        <f t="shared" si="3"/>
        <v>0.45440103605375032</v>
      </c>
      <c r="U54" s="7">
        <f t="shared" si="4"/>
        <v>0.41322019167748381</v>
      </c>
      <c r="V54" s="7">
        <f t="shared" si="5"/>
        <v>0.12847699434658699</v>
      </c>
      <c r="W54" s="7">
        <f t="shared" si="6"/>
        <v>5.8525583226568985E-2</v>
      </c>
      <c r="X54" s="7">
        <f t="shared" si="7"/>
        <v>0.12568927077679401</v>
      </c>
      <c r="Y54">
        <v>8.5853192876712328</v>
      </c>
      <c r="Z54">
        <v>11.6</v>
      </c>
      <c r="AA54" t="s">
        <v>137</v>
      </c>
    </row>
    <row r="55" spans="1:27" s="8" customFormat="1">
      <c r="A55" s="8" t="s">
        <v>138</v>
      </c>
      <c r="B55" s="8" t="s">
        <v>139</v>
      </c>
      <c r="K55" s="8">
        <v>1423.2</v>
      </c>
      <c r="L55" s="8">
        <v>0.14000000000000001</v>
      </c>
      <c r="M55" s="8">
        <v>0.81386000000000003</v>
      </c>
      <c r="N55" s="8">
        <v>3.8000000000000002E-4</v>
      </c>
      <c r="Q55" s="8">
        <f t="shared" si="0"/>
        <v>0</v>
      </c>
      <c r="R55" s="8" t="e">
        <f t="shared" si="1"/>
        <v>#DIV/0!</v>
      </c>
      <c r="S55" s="8">
        <f t="shared" si="2"/>
        <v>0</v>
      </c>
      <c r="T55" s="8" t="e">
        <f t="shared" si="3"/>
        <v>#DIV/0!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 t="e">
        <f t="shared" si="7"/>
        <v>#DIV/0!</v>
      </c>
      <c r="Y55" s="8">
        <v>8.9917808219178088</v>
      </c>
      <c r="Z55" s="8">
        <v>4.3</v>
      </c>
    </row>
    <row r="56" spans="1:27">
      <c r="A56" t="s">
        <v>140</v>
      </c>
      <c r="B56" t="s">
        <v>141</v>
      </c>
      <c r="C56">
        <v>-0.28999999999999998</v>
      </c>
      <c r="D56">
        <v>-0.1</v>
      </c>
      <c r="E56">
        <v>0.06</v>
      </c>
      <c r="F56">
        <v>0.03</v>
      </c>
      <c r="G56">
        <v>1.7</v>
      </c>
      <c r="H56">
        <v>3.14</v>
      </c>
      <c r="I56">
        <v>0.1</v>
      </c>
      <c r="J56">
        <v>0.3</v>
      </c>
      <c r="K56">
        <v>605.20000000000005</v>
      </c>
      <c r="L56">
        <v>4</v>
      </c>
      <c r="M56">
        <v>0.08</v>
      </c>
      <c r="N56">
        <v>0.02</v>
      </c>
      <c r="O56">
        <v>133</v>
      </c>
      <c r="P56">
        <v>8.8000000000000007</v>
      </c>
      <c r="Q56" s="7">
        <f t="shared" si="0"/>
        <v>2.0513853639355113</v>
      </c>
      <c r="R56" s="7">
        <f t="shared" si="1"/>
        <v>6.5953077205106819E-2</v>
      </c>
      <c r="S56" s="7">
        <f t="shared" si="2"/>
        <v>11.828245414770628</v>
      </c>
      <c r="T56" s="7">
        <f t="shared" si="3"/>
        <v>0.8225591917004762</v>
      </c>
      <c r="U56" s="7">
        <f t="shared" si="4"/>
        <v>0.78262074924798131</v>
      </c>
      <c r="V56" s="7">
        <f t="shared" si="5"/>
        <v>1.9047094065653185E-2</v>
      </c>
      <c r="W56" s="7">
        <f t="shared" si="6"/>
        <v>2.6059143896828882E-2</v>
      </c>
      <c r="X56" s="7">
        <f t="shared" si="7"/>
        <v>0.25113047589746562</v>
      </c>
      <c r="Y56">
        <v>9.4794520547945211</v>
      </c>
      <c r="Z56">
        <v>47.2</v>
      </c>
      <c r="AA56" t="s">
        <v>1521</v>
      </c>
    </row>
    <row r="57" spans="1:27">
      <c r="A57" t="s">
        <v>143</v>
      </c>
      <c r="B57" t="s">
        <v>144</v>
      </c>
      <c r="C57">
        <v>-0.27</v>
      </c>
      <c r="D57">
        <v>-0.27</v>
      </c>
      <c r="E57">
        <v>7.0000000000000007E-2</v>
      </c>
      <c r="F57">
        <v>7.0000000000000007E-2</v>
      </c>
      <c r="G57">
        <v>1.4</v>
      </c>
      <c r="H57">
        <v>3.88</v>
      </c>
      <c r="I57">
        <v>0.2</v>
      </c>
      <c r="J57">
        <v>0.38</v>
      </c>
      <c r="K57">
        <v>522.29999999999995</v>
      </c>
      <c r="L57">
        <v>2.7</v>
      </c>
      <c r="M57">
        <v>0.19</v>
      </c>
      <c r="N57">
        <v>0.02</v>
      </c>
      <c r="O57">
        <v>126.1</v>
      </c>
      <c r="P57">
        <v>8.1</v>
      </c>
      <c r="Q57" s="7">
        <f t="shared" si="0"/>
        <v>1.9953940955289433</v>
      </c>
      <c r="R57" s="7">
        <f t="shared" si="1"/>
        <v>6.5503697911378597E-2</v>
      </c>
      <c r="S57" s="7">
        <f t="shared" si="2"/>
        <v>12.10976526661706</v>
      </c>
      <c r="T57" s="7">
        <f t="shared" si="3"/>
        <v>0.88372372949540112</v>
      </c>
      <c r="U57" s="7">
        <f t="shared" si="4"/>
        <v>0.77786755479459302</v>
      </c>
      <c r="V57" s="7">
        <f t="shared" si="5"/>
        <v>4.7740541563590443E-2</v>
      </c>
      <c r="W57" s="7">
        <f t="shared" si="6"/>
        <v>2.0866913153274675E-2</v>
      </c>
      <c r="X57" s="7">
        <f t="shared" si="7"/>
        <v>0.41614313630986466</v>
      </c>
      <c r="Y57">
        <v>9.4821917808219176</v>
      </c>
      <c r="Z57">
        <v>40.5</v>
      </c>
      <c r="AA57" t="s">
        <v>142</v>
      </c>
    </row>
    <row r="58" spans="1:27" s="8" customFormat="1">
      <c r="A58" s="8" t="s">
        <v>145</v>
      </c>
      <c r="B58" s="8" t="s">
        <v>146</v>
      </c>
      <c r="K58" s="8">
        <v>8.9964999999999993</v>
      </c>
      <c r="L58" s="8">
        <v>3.27E-2</v>
      </c>
      <c r="Q58" s="8">
        <f t="shared" si="0"/>
        <v>0</v>
      </c>
      <c r="R58" s="8" t="e">
        <f t="shared" si="1"/>
        <v>#DIV/0!</v>
      </c>
      <c r="S58" s="8">
        <f t="shared" si="2"/>
        <v>0</v>
      </c>
      <c r="T58" s="8" t="e">
        <f t="shared" si="3"/>
        <v>#DIV/0!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 t="e">
        <f t="shared" si="7"/>
        <v>#DIV/0!</v>
      </c>
      <c r="AA58" s="8" t="s">
        <v>147</v>
      </c>
    </row>
    <row r="59" spans="1:27">
      <c r="A59" t="s">
        <v>148</v>
      </c>
      <c r="B59" t="s">
        <v>149</v>
      </c>
      <c r="C59">
        <v>0.02</v>
      </c>
      <c r="D59">
        <v>0.02</v>
      </c>
      <c r="E59">
        <v>0.02</v>
      </c>
      <c r="F59">
        <v>0.02</v>
      </c>
      <c r="G59">
        <v>0.85</v>
      </c>
      <c r="H59">
        <v>0.86</v>
      </c>
      <c r="I59">
        <v>0.06</v>
      </c>
      <c r="J59">
        <v>0.06</v>
      </c>
      <c r="K59">
        <v>3.698</v>
      </c>
      <c r="L59">
        <v>3.0000000000000001E-3</v>
      </c>
      <c r="M59">
        <v>0.12</v>
      </c>
      <c r="N59">
        <v>0.06</v>
      </c>
      <c r="O59">
        <v>4</v>
      </c>
      <c r="P59">
        <v>0.5</v>
      </c>
      <c r="Q59" s="7">
        <f t="shared" si="0"/>
        <v>4.4526187622993742E-2</v>
      </c>
      <c r="R59" s="7">
        <f t="shared" si="1"/>
        <v>1.0357727118289878E-3</v>
      </c>
      <c r="S59" s="7">
        <f t="shared" si="2"/>
        <v>2.731755111657598E-2</v>
      </c>
      <c r="T59" s="7">
        <f t="shared" si="3"/>
        <v>3.6488897296831869E-3</v>
      </c>
      <c r="U59" s="7">
        <f t="shared" si="4"/>
        <v>3.4146938895719976E-3</v>
      </c>
      <c r="V59" s="7">
        <f t="shared" si="5"/>
        <v>1.995600325074544E-4</v>
      </c>
      <c r="W59" s="7">
        <f t="shared" si="6"/>
        <v>7.3871149585116217E-6</v>
      </c>
      <c r="X59" s="7">
        <f t="shared" si="7"/>
        <v>1.2705837728639992E-3</v>
      </c>
      <c r="Y59">
        <v>0.50684931506849318</v>
      </c>
      <c r="Z59">
        <v>2.8</v>
      </c>
      <c r="AA59" t="s">
        <v>150</v>
      </c>
    </row>
    <row r="60" spans="1:27" s="8" customFormat="1">
      <c r="A60" s="8" t="s">
        <v>151</v>
      </c>
      <c r="B60" s="8" t="s">
        <v>152</v>
      </c>
      <c r="C60" s="8">
        <v>-0.53</v>
      </c>
      <c r="D60" s="8">
        <v>-0.53</v>
      </c>
      <c r="E60" s="8">
        <v>0.05</v>
      </c>
      <c r="F60" s="8">
        <v>0.05</v>
      </c>
      <c r="G60" s="8">
        <v>0.93</v>
      </c>
      <c r="H60" s="8">
        <v>0.93</v>
      </c>
      <c r="I60" s="8">
        <v>0.08</v>
      </c>
      <c r="J60" s="8">
        <v>0.08</v>
      </c>
      <c r="K60" s="8">
        <v>5.3511699999999998</v>
      </c>
      <c r="L60" s="8">
        <v>5.5000000000000003E-4</v>
      </c>
      <c r="Q60" s="8">
        <f t="shared" si="0"/>
        <v>5.8469795112868629E-2</v>
      </c>
      <c r="R60" s="8">
        <f t="shared" si="1"/>
        <v>1.6765580518532627E-3</v>
      </c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AA60" s="8" t="s">
        <v>153</v>
      </c>
    </row>
    <row r="61" spans="1:27" s="8" customFormat="1">
      <c r="A61" s="8" t="s">
        <v>154</v>
      </c>
      <c r="B61" s="8" t="s">
        <v>155</v>
      </c>
      <c r="C61" s="8">
        <v>-0.06</v>
      </c>
      <c r="D61" s="8">
        <v>-0.06</v>
      </c>
      <c r="E61" s="8">
        <v>0.09</v>
      </c>
      <c r="F61" s="8">
        <v>0.09</v>
      </c>
      <c r="G61" s="8">
        <v>0.6</v>
      </c>
      <c r="H61" s="8">
        <v>0.6</v>
      </c>
      <c r="I61" s="8">
        <v>0.04</v>
      </c>
      <c r="J61" s="8">
        <v>0.04</v>
      </c>
      <c r="K61" s="8">
        <v>0.65852500000000003</v>
      </c>
      <c r="L61" s="8">
        <v>1.7E-5</v>
      </c>
      <c r="O61" s="8">
        <v>10.3</v>
      </c>
      <c r="P61" s="8">
        <v>7.95</v>
      </c>
      <c r="Q61" s="8">
        <f t="shared" si="0"/>
        <v>1.2499808277287097E-2</v>
      </c>
      <c r="R61" s="8">
        <f t="shared" si="1"/>
        <v>2.7777360057527049E-4</v>
      </c>
      <c r="S61" s="8">
        <f t="shared" si="2"/>
        <v>3.135732230190965E-2</v>
      </c>
      <c r="T61" s="8">
        <f t="shared" si="3"/>
        <v>2.4243073479268802E-2</v>
      </c>
      <c r="U61" s="8">
        <f t="shared" si="4"/>
        <v>2.4202981776716672E-2</v>
      </c>
      <c r="V61" s="8">
        <f t="shared" si="5"/>
        <v>0</v>
      </c>
      <c r="W61" s="8">
        <f t="shared" si="6"/>
        <v>2.6983256982522251E-7</v>
      </c>
      <c r="X61" s="8">
        <f t="shared" si="7"/>
        <v>1.3936587689737624E-3</v>
      </c>
      <c r="Y61" s="8">
        <v>0.37748034520547952</v>
      </c>
      <c r="Z61" s="8">
        <v>29.262499999999999</v>
      </c>
      <c r="AA61" s="8" t="s">
        <v>156</v>
      </c>
    </row>
    <row r="62" spans="1:27">
      <c r="A62" t="s">
        <v>157</v>
      </c>
      <c r="B62" t="s">
        <v>155</v>
      </c>
      <c r="C62">
        <v>-0.06</v>
      </c>
      <c r="D62">
        <v>-0.06</v>
      </c>
      <c r="E62">
        <v>0.09</v>
      </c>
      <c r="F62">
        <v>0.09</v>
      </c>
      <c r="G62">
        <v>0.6</v>
      </c>
      <c r="H62">
        <v>0.6</v>
      </c>
      <c r="I62">
        <v>0.04</v>
      </c>
      <c r="J62">
        <v>0.04</v>
      </c>
      <c r="K62">
        <v>7.8140000000000001</v>
      </c>
      <c r="L62">
        <v>1.65E-3</v>
      </c>
      <c r="M62">
        <v>4.1000000000000002E-2</v>
      </c>
      <c r="N62">
        <v>3.6999999999999998E-2</v>
      </c>
      <c r="O62">
        <v>0.11899999999999999</v>
      </c>
      <c r="P62">
        <v>5.9499999999999997E-2</v>
      </c>
      <c r="Q62" s="7">
        <f t="shared" si="0"/>
        <v>6.5028556212120975E-2</v>
      </c>
      <c r="R62" s="7">
        <f t="shared" si="1"/>
        <v>1.4451080217835598E-3</v>
      </c>
      <c r="S62" s="7">
        <f t="shared" si="2"/>
        <v>8.2562674877096828E-4</v>
      </c>
      <c r="T62" s="7">
        <f t="shared" si="3"/>
        <v>4.144429362271866E-4</v>
      </c>
      <c r="U62" s="7">
        <f t="shared" si="4"/>
        <v>4.1281337438548409E-4</v>
      </c>
      <c r="V62" s="7">
        <f t="shared" si="5"/>
        <v>1.2545847348247991E-6</v>
      </c>
      <c r="W62" s="7">
        <f t="shared" si="6"/>
        <v>5.8112965424114761E-8</v>
      </c>
      <c r="X62" s="7">
        <f t="shared" si="7"/>
        <v>3.6694522167598594E-5</v>
      </c>
      <c r="Y62">
        <v>0.37748034520547952</v>
      </c>
      <c r="Z62">
        <v>29.262499999999999</v>
      </c>
      <c r="AA62" t="s">
        <v>156</v>
      </c>
    </row>
    <row r="63" spans="1:27">
      <c r="A63" t="s">
        <v>158</v>
      </c>
      <c r="B63" t="s">
        <v>155</v>
      </c>
      <c r="C63">
        <v>-0.06</v>
      </c>
      <c r="D63">
        <v>-0.06</v>
      </c>
      <c r="E63">
        <v>0.09</v>
      </c>
      <c r="F63">
        <v>0.09</v>
      </c>
      <c r="G63">
        <v>0.6</v>
      </c>
      <c r="H63">
        <v>0.6</v>
      </c>
      <c r="I63">
        <v>0.04</v>
      </c>
      <c r="J63">
        <v>0.04</v>
      </c>
      <c r="K63">
        <v>14.69699</v>
      </c>
      <c r="L63">
        <v>3.6000000000000002E-4</v>
      </c>
      <c r="M63">
        <v>4.2999999999999997E-2</v>
      </c>
      <c r="N63">
        <v>3.7999999999999999E-2</v>
      </c>
      <c r="O63">
        <v>3.17</v>
      </c>
      <c r="P63">
        <v>0.84</v>
      </c>
      <c r="Q63" s="7">
        <f t="shared" si="0"/>
        <v>9.9084891831758892E-2</v>
      </c>
      <c r="R63" s="7">
        <f t="shared" si="1"/>
        <v>2.2018870796552984E-3</v>
      </c>
      <c r="S63" s="7">
        <f t="shared" si="2"/>
        <v>2.7146333134095001E-2</v>
      </c>
      <c r="T63" s="7">
        <f t="shared" si="3"/>
        <v>7.2939640660111818E-3</v>
      </c>
      <c r="U63" s="7">
        <f t="shared" si="4"/>
        <v>7.1933501049336887E-3</v>
      </c>
      <c r="V63" s="7">
        <f t="shared" si="5"/>
        <v>4.4439276563477095E-5</v>
      </c>
      <c r="W63" s="7">
        <f t="shared" si="6"/>
        <v>2.2164810455007464E-7</v>
      </c>
      <c r="X63" s="7">
        <f t="shared" si="7"/>
        <v>1.2065036948486669E-3</v>
      </c>
      <c r="Y63">
        <v>0.37748034520547952</v>
      </c>
      <c r="Z63">
        <v>29.262499999999999</v>
      </c>
      <c r="AA63" t="s">
        <v>156</v>
      </c>
    </row>
    <row r="64" spans="1:27">
      <c r="A64" t="s">
        <v>159</v>
      </c>
      <c r="B64" t="s">
        <v>155</v>
      </c>
      <c r="C64">
        <v>-0.06</v>
      </c>
      <c r="D64">
        <v>-0.06</v>
      </c>
      <c r="E64">
        <v>0.09</v>
      </c>
      <c r="F64">
        <v>0.09</v>
      </c>
      <c r="G64">
        <v>0.6</v>
      </c>
      <c r="H64">
        <v>0.6</v>
      </c>
      <c r="I64">
        <v>0.04</v>
      </c>
      <c r="J64">
        <v>0.04</v>
      </c>
      <c r="K64">
        <v>19.481999999999999</v>
      </c>
      <c r="L64">
        <v>1.1999999999999999E-3</v>
      </c>
      <c r="M64">
        <v>3.2000000000000001E-2</v>
      </c>
      <c r="N64">
        <v>2.9499999999999998E-2</v>
      </c>
      <c r="O64">
        <v>2.5299999999999998</v>
      </c>
      <c r="P64">
        <v>0.7</v>
      </c>
      <c r="Q64" s="7">
        <f t="shared" si="0"/>
        <v>0.11956687164805313</v>
      </c>
      <c r="R64" s="7">
        <f t="shared" si="1"/>
        <v>2.6570461285222204E-3</v>
      </c>
      <c r="S64" s="7">
        <f t="shared" si="2"/>
        <v>2.3809679583121374E-2</v>
      </c>
      <c r="T64" s="7">
        <f t="shared" si="3"/>
        <v>6.6721475972814411E-3</v>
      </c>
      <c r="U64" s="7">
        <f t="shared" si="4"/>
        <v>6.5876583826818026E-3</v>
      </c>
      <c r="V64" s="7">
        <f t="shared" si="5"/>
        <v>2.2499376888400299E-5</v>
      </c>
      <c r="W64" s="7">
        <f t="shared" si="6"/>
        <v>4.8885493446507296E-7</v>
      </c>
      <c r="X64" s="7">
        <f t="shared" si="7"/>
        <v>1.0582079814720614E-3</v>
      </c>
      <c r="Y64">
        <v>0.37748034520547952</v>
      </c>
      <c r="Z64">
        <v>29.262499999999999</v>
      </c>
      <c r="AA64" t="s">
        <v>156</v>
      </c>
    </row>
    <row r="65" spans="1:27">
      <c r="A65" t="s">
        <v>160</v>
      </c>
      <c r="B65" t="s">
        <v>161</v>
      </c>
      <c r="C65">
        <v>-0.22</v>
      </c>
      <c r="D65">
        <v>-0.22</v>
      </c>
      <c r="E65">
        <v>0.03</v>
      </c>
      <c r="F65">
        <v>0.03</v>
      </c>
      <c r="G65">
        <v>1.44</v>
      </c>
      <c r="H65">
        <v>3.24</v>
      </c>
      <c r="I65">
        <v>0.18</v>
      </c>
      <c r="J65">
        <v>0.46</v>
      </c>
      <c r="K65">
        <v>417.9</v>
      </c>
      <c r="L65">
        <v>0.5</v>
      </c>
      <c r="M65">
        <v>0.11</v>
      </c>
      <c r="N65">
        <v>0.03</v>
      </c>
      <c r="O65">
        <v>129.4</v>
      </c>
      <c r="P65">
        <v>2</v>
      </c>
      <c r="Q65" s="7">
        <f t="shared" si="0"/>
        <v>1.6194517302582492</v>
      </c>
      <c r="R65" s="7">
        <f t="shared" si="1"/>
        <v>7.6651604742747237E-2</v>
      </c>
      <c r="S65" s="7">
        <f t="shared" si="2"/>
        <v>10.356707769416387</v>
      </c>
      <c r="T65" s="7">
        <f t="shared" si="3"/>
        <v>0.41709973549479279</v>
      </c>
      <c r="U65" s="7">
        <f t="shared" si="4"/>
        <v>0.16007276305125789</v>
      </c>
      <c r="V65" s="7">
        <f t="shared" si="5"/>
        <v>3.4595744143206875E-2</v>
      </c>
      <c r="W65" s="7">
        <f t="shared" si="6"/>
        <v>4.1304569551792276E-3</v>
      </c>
      <c r="X65" s="7">
        <f t="shared" si="7"/>
        <v>0.38358176923764392</v>
      </c>
      <c r="Y65">
        <v>6.8410958904109593</v>
      </c>
      <c r="Z65">
        <v>25</v>
      </c>
      <c r="AA65" t="s">
        <v>25</v>
      </c>
    </row>
    <row r="66" spans="1:27">
      <c r="A66" t="s">
        <v>162</v>
      </c>
      <c r="B66" t="s">
        <v>163</v>
      </c>
      <c r="C66">
        <v>-0.15</v>
      </c>
      <c r="D66">
        <v>-0.15</v>
      </c>
      <c r="E66">
        <v>0.03</v>
      </c>
      <c r="F66">
        <v>0.03</v>
      </c>
      <c r="G66">
        <v>0.76</v>
      </c>
      <c r="H66">
        <v>0.77</v>
      </c>
      <c r="I66">
        <v>0.06</v>
      </c>
      <c r="J66">
        <v>0.04</v>
      </c>
      <c r="K66">
        <v>2500</v>
      </c>
      <c r="L66">
        <v>350</v>
      </c>
      <c r="M66">
        <v>0.25</v>
      </c>
      <c r="N66">
        <v>0.23</v>
      </c>
      <c r="O66">
        <v>18.600000000000001</v>
      </c>
      <c r="P66">
        <v>2.9</v>
      </c>
      <c r="Q66" s="7">
        <f t="shared" si="0"/>
        <v>3.3056865534028996</v>
      </c>
      <c r="R66" s="7">
        <f t="shared" si="1"/>
        <v>0.3137957774684037</v>
      </c>
      <c r="S66" s="7">
        <f t="shared" si="2"/>
        <v>1.0100647723575382</v>
      </c>
      <c r="T66" s="7">
        <f t="shared" si="3"/>
        <v>0.18334087525054749</v>
      </c>
      <c r="U66" s="7">
        <f t="shared" si="4"/>
        <v>0.15748321719553013</v>
      </c>
      <c r="V66" s="7">
        <f t="shared" si="5"/>
        <v>6.1950639371262349E-2</v>
      </c>
      <c r="W66" s="7">
        <f t="shared" si="6"/>
        <v>4.7136356043351792E-2</v>
      </c>
      <c r="X66" s="7">
        <f t="shared" si="7"/>
        <v>5.2470897265326659E-2</v>
      </c>
      <c r="Y66">
        <v>25</v>
      </c>
      <c r="Z66">
        <v>12</v>
      </c>
      <c r="AA66" t="s">
        <v>100</v>
      </c>
    </row>
    <row r="67" spans="1:27">
      <c r="A67" t="s">
        <v>164</v>
      </c>
      <c r="B67" t="s">
        <v>165</v>
      </c>
      <c r="C67">
        <v>-0.13</v>
      </c>
      <c r="D67">
        <v>-0.13</v>
      </c>
      <c r="E67">
        <v>0.06</v>
      </c>
      <c r="F67">
        <v>0.06</v>
      </c>
      <c r="G67">
        <v>0.71</v>
      </c>
      <c r="H67">
        <v>0.71</v>
      </c>
      <c r="I67">
        <v>0.04</v>
      </c>
      <c r="J67">
        <v>0.04</v>
      </c>
      <c r="K67">
        <v>19205.509999999998</v>
      </c>
      <c r="L67">
        <v>5806.8</v>
      </c>
      <c r="M67">
        <v>0.01</v>
      </c>
      <c r="N67">
        <v>0.01</v>
      </c>
      <c r="O67">
        <v>0.28000000000000003</v>
      </c>
      <c r="P67">
        <v>0.55000000000000004</v>
      </c>
      <c r="Q67" s="7">
        <f t="shared" ref="Q67:Q130" si="8">(K67/365)^(2/3)*H67^(1/3)</f>
        <v>12.5268372808632</v>
      </c>
      <c r="R67" s="7">
        <f t="shared" ref="R67:R130" si="9">SQRT((2/3*(K67/365)^(-1/3)*H67^(1/3)*(L67/365))^2+(1/3*(K67/365)^(2/3)*H67^(-2/3)*J67)^2)</f>
        <v>2.5359338010076322</v>
      </c>
      <c r="S67" s="7">
        <f t="shared" ref="S67:S130" si="10">0.004919*O67*SQRT(1-M67^2)*K67^(1/3)*H67^(2/3)</f>
        <v>2.9353551347614536E-2</v>
      </c>
      <c r="T67" s="7">
        <f t="shared" ref="T67:T130" si="11">SQRT(U67^2+V67^2+W67^2+X67^2)</f>
        <v>5.7745130778786125E-2</v>
      </c>
      <c r="U67" s="7">
        <f t="shared" ref="U67:U130" si="12">0.004919*SQRT(1-M67^2)*K67^(1/3)*H67^(2/3)*P67</f>
        <v>5.7658761575671402E-2</v>
      </c>
      <c r="V67" s="7">
        <f t="shared" ref="V67:V130" si="13">0.004919*O67*M67/SQRT(1-M67^2)*K67^(1/3)*H67^(2/3)*N67</f>
        <v>2.9356486996314165E-6</v>
      </c>
      <c r="W67" s="7">
        <f t="shared" ref="W67:W130" si="14">0.004919*O67*SQRT(1-M67^2)*1/3*K67^(-2/3)*H67^(2/3)*L67</f>
        <v>2.9583559087180068E-3</v>
      </c>
      <c r="X67" s="7">
        <f t="shared" ref="X67:X130" si="15">0.004919*O67*SQRT(1-M67^2)*K67^(1/3)*2/3*H67^(-1/3)*I67</f>
        <v>1.1024808017883396E-3</v>
      </c>
      <c r="Y67">
        <v>22.465753424657539</v>
      </c>
      <c r="Z67">
        <v>8</v>
      </c>
      <c r="AA67" t="s">
        <v>100</v>
      </c>
    </row>
    <row r="68" spans="1:27">
      <c r="A68" t="s">
        <v>166</v>
      </c>
      <c r="B68" t="s">
        <v>167</v>
      </c>
      <c r="C68">
        <v>0.17</v>
      </c>
      <c r="D68">
        <v>0.17</v>
      </c>
      <c r="E68">
        <v>0.06</v>
      </c>
      <c r="F68">
        <v>0.06</v>
      </c>
      <c r="G68">
        <v>2.73</v>
      </c>
      <c r="H68">
        <v>2.4900000000000002</v>
      </c>
      <c r="I68">
        <v>0.1</v>
      </c>
      <c r="J68">
        <v>0.36</v>
      </c>
      <c r="K68">
        <v>594.90002000000004</v>
      </c>
      <c r="L68">
        <v>5.3</v>
      </c>
      <c r="M68">
        <v>0.151</v>
      </c>
      <c r="N68">
        <v>2.3E-2</v>
      </c>
      <c r="O68">
        <v>95.9</v>
      </c>
      <c r="P68">
        <v>1.8</v>
      </c>
      <c r="Q68" s="7">
        <f t="shared" si="8"/>
        <v>1.8771567023326745</v>
      </c>
      <c r="R68" s="7">
        <f t="shared" si="9"/>
        <v>9.1149814954143454E-2</v>
      </c>
      <c r="S68" s="7">
        <f t="shared" si="10"/>
        <v>7.2050084735089701</v>
      </c>
      <c r="T68" s="7">
        <f t="shared" si="11"/>
        <v>0.23793776521947788</v>
      </c>
      <c r="U68" s="7">
        <f t="shared" si="12"/>
        <v>0.13523477843916734</v>
      </c>
      <c r="V68" s="7">
        <f t="shared" si="13"/>
        <v>2.5606856360369433E-2</v>
      </c>
      <c r="W68" s="7">
        <f t="shared" si="14"/>
        <v>2.1396617709307172E-2</v>
      </c>
      <c r="X68" s="7">
        <f t="shared" si="15"/>
        <v>0.19290518001362705</v>
      </c>
      <c r="Y68">
        <v>2.5</v>
      </c>
      <c r="Z68">
        <v>9.9</v>
      </c>
      <c r="AA68" t="s">
        <v>25</v>
      </c>
    </row>
    <row r="69" spans="1:27">
      <c r="A69" t="s">
        <v>168</v>
      </c>
      <c r="B69" t="s">
        <v>169</v>
      </c>
      <c r="C69">
        <v>7.0000000000000007E-2</v>
      </c>
      <c r="D69">
        <v>0.15</v>
      </c>
      <c r="E69">
        <v>0.1</v>
      </c>
      <c r="F69">
        <v>0.05</v>
      </c>
      <c r="G69">
        <v>4.51</v>
      </c>
      <c r="H69">
        <v>2.25</v>
      </c>
      <c r="I69">
        <v>0.21</v>
      </c>
      <c r="J69">
        <v>0.45</v>
      </c>
      <c r="K69">
        <v>407.5</v>
      </c>
      <c r="L69">
        <v>2.67</v>
      </c>
      <c r="M69">
        <v>0.155</v>
      </c>
      <c r="N69">
        <v>0.05</v>
      </c>
      <c r="O69">
        <v>51.1</v>
      </c>
      <c r="P69">
        <v>2.5</v>
      </c>
      <c r="Q69" s="7">
        <f t="shared" si="8"/>
        <v>1.4102106985251248</v>
      </c>
      <c r="R69" s="7">
        <f t="shared" si="9"/>
        <v>9.4215634571132592E-2</v>
      </c>
      <c r="S69" s="7">
        <f t="shared" si="10"/>
        <v>3.1611707323896141</v>
      </c>
      <c r="T69" s="7">
        <f t="shared" si="11"/>
        <v>0.25156558799511064</v>
      </c>
      <c r="U69" s="7">
        <f t="shared" si="12"/>
        <v>0.15465610236739794</v>
      </c>
      <c r="V69" s="7">
        <f t="shared" si="13"/>
        <v>2.5102152387120071E-2</v>
      </c>
      <c r="W69" s="7">
        <f t="shared" si="14"/>
        <v>6.9041520290227193E-3</v>
      </c>
      <c r="X69" s="7">
        <f t="shared" si="15"/>
        <v>0.19669506779313156</v>
      </c>
      <c r="Y69">
        <v>13.010958904109589</v>
      </c>
      <c r="Z69">
        <v>16.3</v>
      </c>
      <c r="AA69" t="s">
        <v>1521</v>
      </c>
    </row>
    <row r="70" spans="1:27">
      <c r="A70" t="s">
        <v>171</v>
      </c>
      <c r="B70" t="s">
        <v>169</v>
      </c>
      <c r="C70">
        <v>7.0000000000000007E-2</v>
      </c>
      <c r="D70">
        <v>0.15</v>
      </c>
      <c r="E70">
        <v>0.1</v>
      </c>
      <c r="F70">
        <v>0.05</v>
      </c>
      <c r="G70">
        <v>4.51</v>
      </c>
      <c r="H70">
        <v>2.25</v>
      </c>
      <c r="I70">
        <v>0.21</v>
      </c>
      <c r="J70">
        <v>0.45</v>
      </c>
      <c r="K70">
        <v>744.5</v>
      </c>
      <c r="L70">
        <v>3.71</v>
      </c>
      <c r="M70">
        <v>2.5000000000000001E-2</v>
      </c>
      <c r="N70">
        <v>0.05</v>
      </c>
      <c r="O70">
        <v>52.9</v>
      </c>
      <c r="P70">
        <v>2.6</v>
      </c>
      <c r="Q70" s="7">
        <f t="shared" si="8"/>
        <v>2.1075379217252137</v>
      </c>
      <c r="R70" s="7">
        <f t="shared" si="9"/>
        <v>0.14067687058505321</v>
      </c>
      <c r="S70" s="7">
        <f t="shared" si="10"/>
        <v>4.0483058360586908</v>
      </c>
      <c r="T70" s="7">
        <f t="shared" si="11"/>
        <v>0.32110966951817788</v>
      </c>
      <c r="U70" s="7">
        <f t="shared" si="12"/>
        <v>0.19897155337906616</v>
      </c>
      <c r="V70" s="7">
        <f t="shared" si="13"/>
        <v>5.0635470119558363E-3</v>
      </c>
      <c r="W70" s="7">
        <f t="shared" si="14"/>
        <v>6.7245196560455564E-3</v>
      </c>
      <c r="X70" s="7">
        <f t="shared" si="15"/>
        <v>0.25189458535476306</v>
      </c>
      <c r="Y70">
        <v>13.010958904109589</v>
      </c>
      <c r="Z70">
        <v>16.3</v>
      </c>
      <c r="AA70" t="s">
        <v>1521</v>
      </c>
    </row>
    <row r="71" spans="1:27">
      <c r="A71" t="s">
        <v>172</v>
      </c>
      <c r="B71" t="s">
        <v>173</v>
      </c>
      <c r="C71">
        <v>0.13</v>
      </c>
      <c r="D71">
        <v>0.13</v>
      </c>
      <c r="E71">
        <v>0.06</v>
      </c>
      <c r="F71">
        <v>0.06</v>
      </c>
      <c r="G71">
        <v>1.26</v>
      </c>
      <c r="H71">
        <v>1.62</v>
      </c>
      <c r="I71">
        <v>0.14000000000000001</v>
      </c>
      <c r="J71">
        <v>0.37</v>
      </c>
      <c r="K71">
        <v>905.57399999999996</v>
      </c>
      <c r="L71">
        <v>3.08</v>
      </c>
      <c r="M71">
        <v>0.12</v>
      </c>
      <c r="N71">
        <v>0.05</v>
      </c>
      <c r="O71">
        <v>27.5</v>
      </c>
      <c r="P71">
        <v>1.5</v>
      </c>
      <c r="Q71" s="7">
        <f t="shared" si="8"/>
        <v>2.1524135886884865</v>
      </c>
      <c r="R71" s="7">
        <f t="shared" si="9"/>
        <v>0.16393953976230619</v>
      </c>
      <c r="S71" s="7">
        <f t="shared" si="10"/>
        <v>1.7921644371789409</v>
      </c>
      <c r="T71" s="7">
        <f t="shared" si="11"/>
        <v>0.1426187836119058</v>
      </c>
      <c r="U71" s="7">
        <f t="shared" si="12"/>
        <v>9.7754423846124039E-2</v>
      </c>
      <c r="V71" s="7">
        <f t="shared" si="13"/>
        <v>1.0910091947112059E-2</v>
      </c>
      <c r="W71" s="7">
        <f t="shared" si="14"/>
        <v>2.0318113029272559E-3</v>
      </c>
      <c r="X71" s="7">
        <f t="shared" si="15"/>
        <v>0.10325227210084435</v>
      </c>
      <c r="Y71">
        <v>21.36986301369863</v>
      </c>
      <c r="Z71">
        <v>15</v>
      </c>
      <c r="AA71" t="s">
        <v>25</v>
      </c>
    </row>
    <row r="72" spans="1:27">
      <c r="A72" t="s">
        <v>174</v>
      </c>
      <c r="B72" t="s">
        <v>175</v>
      </c>
      <c r="C72">
        <v>-0.47</v>
      </c>
      <c r="D72">
        <v>-0.47</v>
      </c>
      <c r="E72">
        <v>0.03</v>
      </c>
      <c r="F72">
        <v>0.03</v>
      </c>
      <c r="G72">
        <v>3.7</v>
      </c>
      <c r="H72">
        <v>3.7</v>
      </c>
      <c r="I72">
        <v>0.44</v>
      </c>
      <c r="J72">
        <v>0.44</v>
      </c>
      <c r="K72">
        <v>428.5</v>
      </c>
      <c r="L72">
        <v>1.25</v>
      </c>
      <c r="M72">
        <v>0.14399999999999999</v>
      </c>
      <c r="N72">
        <v>4.5999999999999999E-2</v>
      </c>
      <c r="O72">
        <v>208.3</v>
      </c>
      <c r="P72">
        <v>4.3</v>
      </c>
      <c r="Q72" s="7">
        <f t="shared" si="8"/>
        <v>1.7212312243509236</v>
      </c>
      <c r="R72" s="7">
        <f t="shared" si="9"/>
        <v>6.8311049771126703E-2</v>
      </c>
      <c r="S72" s="7">
        <f t="shared" si="10"/>
        <v>18.286646876139272</v>
      </c>
      <c r="T72" s="7">
        <f t="shared" si="11"/>
        <v>1.5032970559516305</v>
      </c>
      <c r="U72" s="7">
        <f t="shared" si="12"/>
        <v>0.37749679101007616</v>
      </c>
      <c r="V72" s="7">
        <f t="shared" si="13"/>
        <v>0.12369570300505943</v>
      </c>
      <c r="W72" s="7">
        <f t="shared" si="14"/>
        <v>1.7781648070925006E-2</v>
      </c>
      <c r="X72" s="7">
        <f t="shared" si="15"/>
        <v>1.4497521847750052</v>
      </c>
      <c r="Y72">
        <v>6.0136986301369859</v>
      </c>
      <c r="Z72">
        <v>43</v>
      </c>
      <c r="AA72" t="s">
        <v>28</v>
      </c>
    </row>
    <row r="73" spans="1:27">
      <c r="A73" t="s">
        <v>176</v>
      </c>
      <c r="B73" t="s">
        <v>177</v>
      </c>
      <c r="C73">
        <v>-0.3</v>
      </c>
      <c r="D73">
        <v>-0.3</v>
      </c>
      <c r="E73">
        <v>0.03</v>
      </c>
      <c r="F73">
        <v>0.03</v>
      </c>
      <c r="G73">
        <v>2.25</v>
      </c>
      <c r="H73">
        <v>2.25</v>
      </c>
      <c r="I73">
        <v>0.17</v>
      </c>
      <c r="J73">
        <v>0.17</v>
      </c>
      <c r="K73">
        <v>415.2</v>
      </c>
      <c r="L73">
        <v>1.85</v>
      </c>
      <c r="M73">
        <v>0.21</v>
      </c>
      <c r="N73">
        <v>0.1</v>
      </c>
      <c r="O73">
        <v>22</v>
      </c>
      <c r="P73">
        <v>2.2000000000000002</v>
      </c>
      <c r="Q73" s="7">
        <f t="shared" si="8"/>
        <v>1.4279198348074464</v>
      </c>
      <c r="R73" s="7">
        <f t="shared" si="9"/>
        <v>3.6211696833377008E-2</v>
      </c>
      <c r="S73" s="7">
        <f t="shared" si="10"/>
        <v>1.3553346075142945</v>
      </c>
      <c r="T73" s="7">
        <f t="shared" si="11"/>
        <v>0.15466267951789633</v>
      </c>
      <c r="U73" s="7">
        <f t="shared" si="12"/>
        <v>0.13553346075142947</v>
      </c>
      <c r="V73" s="7">
        <f t="shared" si="13"/>
        <v>2.9775109067685091E-2</v>
      </c>
      <c r="W73" s="7">
        <f t="shared" si="14"/>
        <v>2.012980911931154E-3</v>
      </c>
      <c r="X73" s="7">
        <f t="shared" si="15"/>
        <v>6.8268706156275602E-2</v>
      </c>
      <c r="Y73">
        <v>1.0876334246575341</v>
      </c>
      <c r="Z73">
        <v>16.41</v>
      </c>
      <c r="AA73" t="s">
        <v>40</v>
      </c>
    </row>
    <row r="74" spans="1:27">
      <c r="A74" t="s">
        <v>178</v>
      </c>
      <c r="B74" t="s">
        <v>177</v>
      </c>
      <c r="C74">
        <v>-0.3</v>
      </c>
      <c r="D74">
        <v>-0.3</v>
      </c>
      <c r="E74">
        <v>0.03</v>
      </c>
      <c r="F74">
        <v>0.03</v>
      </c>
      <c r="G74">
        <v>2.25</v>
      </c>
      <c r="H74">
        <v>2.25</v>
      </c>
      <c r="I74">
        <v>0.17</v>
      </c>
      <c r="J74">
        <v>0.17</v>
      </c>
      <c r="K74">
        <v>964.6</v>
      </c>
      <c r="L74">
        <v>3.1</v>
      </c>
      <c r="M74">
        <v>5.7000000000000002E-2</v>
      </c>
      <c r="N74">
        <v>3.3000000000000002E-2</v>
      </c>
      <c r="O74">
        <v>73</v>
      </c>
      <c r="P74">
        <v>2.1</v>
      </c>
      <c r="Q74" s="7">
        <f t="shared" si="8"/>
        <v>2.5047464406270259</v>
      </c>
      <c r="R74" s="7">
        <f t="shared" si="9"/>
        <v>6.3310354169713187E-2</v>
      </c>
      <c r="S74" s="7">
        <f t="shared" si="10"/>
        <v>6.0822432809112188</v>
      </c>
      <c r="T74" s="7">
        <f t="shared" si="11"/>
        <v>0.35305473081571254</v>
      </c>
      <c r="U74" s="7">
        <f t="shared" si="12"/>
        <v>0.17496864232758297</v>
      </c>
      <c r="V74" s="7">
        <f t="shared" si="13"/>
        <v>1.1477991606122291E-2</v>
      </c>
      <c r="W74" s="7">
        <f t="shared" si="14"/>
        <v>6.5156383201412597E-3</v>
      </c>
      <c r="X74" s="7">
        <f t="shared" si="15"/>
        <v>0.30636484674219477</v>
      </c>
      <c r="Y74">
        <v>1.0876334246575341</v>
      </c>
      <c r="Z74">
        <v>16.41</v>
      </c>
      <c r="AA74" t="s">
        <v>40</v>
      </c>
    </row>
    <row r="75" spans="1:27">
      <c r="A75" t="s">
        <v>179</v>
      </c>
      <c r="B75" t="s">
        <v>180</v>
      </c>
      <c r="C75">
        <v>-0.32</v>
      </c>
      <c r="D75">
        <v>-0.32</v>
      </c>
      <c r="E75">
        <v>0.17</v>
      </c>
      <c r="F75">
        <v>0.17</v>
      </c>
      <c r="G75">
        <v>0.42</v>
      </c>
      <c r="H75">
        <v>0.42</v>
      </c>
      <c r="I75">
        <v>0.03</v>
      </c>
      <c r="J75">
        <v>0.03</v>
      </c>
      <c r="K75">
        <v>11.443300000000001</v>
      </c>
      <c r="L75">
        <v>1.6000000000000001E-3</v>
      </c>
      <c r="M75">
        <v>0.12</v>
      </c>
      <c r="N75">
        <v>7.0000000000000007E-2</v>
      </c>
      <c r="O75">
        <v>2.93</v>
      </c>
      <c r="P75">
        <v>0.28999999999999998</v>
      </c>
      <c r="Q75" s="7">
        <f t="shared" si="8"/>
        <v>7.445983044308678E-2</v>
      </c>
      <c r="R75" s="7">
        <f t="shared" si="9"/>
        <v>1.7728666918798534E-3</v>
      </c>
      <c r="S75" s="7">
        <f t="shared" si="10"/>
        <v>1.8083316289489105E-2</v>
      </c>
      <c r="T75" s="7">
        <f t="shared" si="11"/>
        <v>1.9921613194237094E-3</v>
      </c>
      <c r="U75" s="7">
        <f t="shared" si="12"/>
        <v>1.7898162880381709E-3</v>
      </c>
      <c r="V75" s="7">
        <f t="shared" si="13"/>
        <v>1.5411917292178215E-4</v>
      </c>
      <c r="W75" s="7">
        <f t="shared" si="14"/>
        <v>8.4280193251895784E-7</v>
      </c>
      <c r="X75" s="7">
        <f t="shared" si="15"/>
        <v>8.6111029949948121E-4</v>
      </c>
      <c r="Y75">
        <v>14.91232876712329</v>
      </c>
      <c r="Z75">
        <v>1.93</v>
      </c>
      <c r="AA75" t="s">
        <v>181</v>
      </c>
    </row>
    <row r="76" spans="1:27">
      <c r="A76" t="s">
        <v>182</v>
      </c>
      <c r="B76" t="s">
        <v>183</v>
      </c>
      <c r="C76">
        <v>-0.02</v>
      </c>
      <c r="D76">
        <v>-0.02</v>
      </c>
      <c r="E76">
        <v>0.2</v>
      </c>
      <c r="F76">
        <v>0.2</v>
      </c>
      <c r="G76">
        <v>0.4</v>
      </c>
      <c r="H76">
        <v>0.36</v>
      </c>
      <c r="I76">
        <v>0.04</v>
      </c>
      <c r="J76">
        <v>0.05</v>
      </c>
      <c r="K76">
        <v>8.6310000000000002</v>
      </c>
      <c r="L76">
        <v>1E-3</v>
      </c>
      <c r="M76">
        <v>0.11</v>
      </c>
      <c r="N76">
        <v>0.04</v>
      </c>
      <c r="O76">
        <v>6.22</v>
      </c>
      <c r="P76">
        <v>0.26</v>
      </c>
      <c r="Q76" s="7">
        <f t="shared" si="8"/>
        <v>5.8606574096722874E-2</v>
      </c>
      <c r="R76" s="7">
        <f t="shared" si="9"/>
        <v>2.7132710955801039E-3</v>
      </c>
      <c r="S76" s="7">
        <f t="shared" si="10"/>
        <v>3.1567903429722197E-2</v>
      </c>
      <c r="T76" s="7">
        <f t="shared" si="11"/>
        <v>2.6886702028121436E-3</v>
      </c>
      <c r="U76" s="7">
        <f t="shared" si="12"/>
        <v>1.3195586642649152E-3</v>
      </c>
      <c r="V76" s="7">
        <f t="shared" si="13"/>
        <v>1.4060003552057666E-4</v>
      </c>
      <c r="W76" s="7">
        <f t="shared" si="14"/>
        <v>1.2191674749825126E-6</v>
      </c>
      <c r="X76" s="7">
        <f t="shared" si="15"/>
        <v>2.3383632170164599E-3</v>
      </c>
      <c r="Y76">
        <v>8.1863013698630134</v>
      </c>
      <c r="Z76">
        <v>6.31</v>
      </c>
      <c r="AA76" t="s">
        <v>115</v>
      </c>
    </row>
    <row r="77" spans="1:27">
      <c r="A77" t="s">
        <v>184</v>
      </c>
      <c r="B77" t="s">
        <v>183</v>
      </c>
      <c r="C77">
        <v>-0.02</v>
      </c>
      <c r="D77">
        <v>-0.02</v>
      </c>
      <c r="E77">
        <v>0.2</v>
      </c>
      <c r="F77">
        <v>0.2</v>
      </c>
      <c r="G77">
        <v>0.4</v>
      </c>
      <c r="H77">
        <v>0.36</v>
      </c>
      <c r="I77">
        <v>0.04</v>
      </c>
      <c r="J77">
        <v>0.05</v>
      </c>
      <c r="K77">
        <v>25.630579999999998</v>
      </c>
      <c r="L77">
        <v>2.5499999999999998E-2</v>
      </c>
      <c r="M77">
        <v>9.9000000000000005E-2</v>
      </c>
      <c r="N77">
        <v>8.5999999999999993E-2</v>
      </c>
      <c r="O77">
        <v>2.75</v>
      </c>
      <c r="P77">
        <v>0.35</v>
      </c>
      <c r="Q77" s="7">
        <f t="shared" si="8"/>
        <v>0.12108152438622534</v>
      </c>
      <c r="R77" s="7">
        <f t="shared" si="9"/>
        <v>5.6062013838921636E-3</v>
      </c>
      <c r="S77" s="7">
        <f t="shared" si="10"/>
        <v>2.0084386485593131E-2</v>
      </c>
      <c r="T77" s="7">
        <f t="shared" si="11"/>
        <v>2.9626584512280852E-3</v>
      </c>
      <c r="U77" s="7">
        <f t="shared" si="12"/>
        <v>2.5561946436209438E-3</v>
      </c>
      <c r="V77" s="7">
        <f t="shared" si="13"/>
        <v>1.726910111385084E-4</v>
      </c>
      <c r="W77" s="7">
        <f t="shared" si="14"/>
        <v>6.6606875508685963E-6</v>
      </c>
      <c r="X77" s="7">
        <f t="shared" si="15"/>
        <v>1.4877323322661582E-3</v>
      </c>
      <c r="Y77">
        <v>8.1863013698630134</v>
      </c>
      <c r="Z77">
        <v>6.31</v>
      </c>
      <c r="AA77" t="s">
        <v>115</v>
      </c>
    </row>
    <row r="78" spans="1:27">
      <c r="A78" t="s">
        <v>185</v>
      </c>
      <c r="B78" t="s">
        <v>183</v>
      </c>
      <c r="C78">
        <v>-0.02</v>
      </c>
      <c r="D78">
        <v>-0.02</v>
      </c>
      <c r="E78">
        <v>0.2</v>
      </c>
      <c r="F78">
        <v>0.2</v>
      </c>
      <c r="G78">
        <v>0.4</v>
      </c>
      <c r="H78">
        <v>0.36</v>
      </c>
      <c r="I78">
        <v>0.04</v>
      </c>
      <c r="J78">
        <v>0.05</v>
      </c>
      <c r="K78">
        <v>603.95115999999996</v>
      </c>
      <c r="L78">
        <v>7.5586200000000003</v>
      </c>
      <c r="M78">
        <v>0.373</v>
      </c>
      <c r="N78">
        <v>7.6999999999999999E-2</v>
      </c>
      <c r="O78">
        <v>4.42</v>
      </c>
      <c r="P78">
        <v>0.51</v>
      </c>
      <c r="Q78" s="7">
        <f t="shared" si="8"/>
        <v>0.99519183400986377</v>
      </c>
      <c r="R78" s="7">
        <f t="shared" si="9"/>
        <v>4.6815937505682942E-2</v>
      </c>
      <c r="S78" s="7">
        <f t="shared" si="10"/>
        <v>8.6291974150158365E-2</v>
      </c>
      <c r="T78" s="7">
        <f t="shared" si="11"/>
        <v>1.2182474860943622E-2</v>
      </c>
      <c r="U78" s="7">
        <f t="shared" si="12"/>
        <v>9.956766248095196E-3</v>
      </c>
      <c r="V78" s="7">
        <f t="shared" si="13"/>
        <v>2.8789351593522133E-3</v>
      </c>
      <c r="W78" s="7">
        <f t="shared" si="14"/>
        <v>3.5998950734739881E-4</v>
      </c>
      <c r="X78" s="7">
        <f t="shared" si="15"/>
        <v>6.3919980851969184E-3</v>
      </c>
      <c r="Y78">
        <v>8.1863013698630134</v>
      </c>
      <c r="Z78">
        <v>6.31</v>
      </c>
      <c r="AA78" t="s">
        <v>115</v>
      </c>
    </row>
    <row r="79" spans="1:27">
      <c r="A79" t="s">
        <v>186</v>
      </c>
      <c r="B79" t="s">
        <v>187</v>
      </c>
      <c r="C79">
        <v>-0.01</v>
      </c>
      <c r="D79">
        <v>-0.01</v>
      </c>
      <c r="E79">
        <v>0.1</v>
      </c>
      <c r="F79">
        <v>0.09</v>
      </c>
      <c r="G79">
        <v>0.5</v>
      </c>
      <c r="H79">
        <v>0.39</v>
      </c>
      <c r="I79">
        <v>0.05</v>
      </c>
      <c r="J79">
        <v>0.04</v>
      </c>
      <c r="K79">
        <v>8.7832000000000008</v>
      </c>
      <c r="L79">
        <v>5.4000000000000003E-3</v>
      </c>
      <c r="M79">
        <v>0.14799999999999999</v>
      </c>
      <c r="N79">
        <v>0.14199999999999999</v>
      </c>
      <c r="O79">
        <v>4.12</v>
      </c>
      <c r="P79">
        <v>0.52</v>
      </c>
      <c r="Q79" s="7">
        <f t="shared" si="8"/>
        <v>6.0896847037961284E-2</v>
      </c>
      <c r="R79" s="7">
        <f t="shared" si="9"/>
        <v>2.0820931032699418E-3</v>
      </c>
      <c r="S79" s="7">
        <f t="shared" si="10"/>
        <v>2.2074562690429844E-2</v>
      </c>
      <c r="T79" s="7">
        <f t="shared" si="11"/>
        <v>3.3981008656532915E-3</v>
      </c>
      <c r="U79" s="7">
        <f t="shared" si="12"/>
        <v>2.7861098541319225E-3</v>
      </c>
      <c r="V79" s="7">
        <f t="shared" si="13"/>
        <v>4.7430825757601878E-4</v>
      </c>
      <c r="W79" s="7">
        <f t="shared" si="14"/>
        <v>4.5238879728087411E-6</v>
      </c>
      <c r="X79" s="7">
        <f t="shared" si="15"/>
        <v>1.8867147598657986E-3</v>
      </c>
      <c r="Y79">
        <v>4.1095890410958908</v>
      </c>
      <c r="Z79">
        <v>2.5</v>
      </c>
      <c r="AA79" t="s">
        <v>188</v>
      </c>
    </row>
    <row r="80" spans="1:27">
      <c r="A80" t="s">
        <v>189</v>
      </c>
      <c r="B80" t="s">
        <v>190</v>
      </c>
      <c r="C80">
        <v>0.13</v>
      </c>
      <c r="D80">
        <v>0.12</v>
      </c>
      <c r="E80">
        <v>0.1</v>
      </c>
      <c r="F80">
        <v>0.09</v>
      </c>
      <c r="G80">
        <v>0.36</v>
      </c>
      <c r="H80">
        <v>0.35</v>
      </c>
      <c r="I80">
        <v>0.04</v>
      </c>
      <c r="J80">
        <v>0.04</v>
      </c>
      <c r="K80">
        <v>2288</v>
      </c>
      <c r="L80">
        <v>59</v>
      </c>
      <c r="M80">
        <v>0.21</v>
      </c>
      <c r="N80">
        <v>0.08</v>
      </c>
      <c r="O80">
        <v>25.8</v>
      </c>
      <c r="P80">
        <v>2.2000000000000002</v>
      </c>
      <c r="Q80" s="7">
        <f t="shared" si="8"/>
        <v>2.3958784720329098</v>
      </c>
      <c r="R80" s="7">
        <f t="shared" si="9"/>
        <v>0.10013460887007108</v>
      </c>
      <c r="S80" s="7">
        <f t="shared" si="10"/>
        <v>0.81202013010059804</v>
      </c>
      <c r="T80" s="7">
        <f t="shared" si="11"/>
        <v>9.4204669890101789E-2</v>
      </c>
      <c r="U80" s="7">
        <f t="shared" si="12"/>
        <v>6.9242026597725409E-2</v>
      </c>
      <c r="V80" s="7">
        <f t="shared" si="13"/>
        <v>1.4271302631750233E-2</v>
      </c>
      <c r="W80" s="7">
        <f t="shared" si="14"/>
        <v>6.9797767593145843E-3</v>
      </c>
      <c r="X80" s="7">
        <f t="shared" si="15"/>
        <v>6.1868200388616998E-2</v>
      </c>
      <c r="Y80">
        <v>10</v>
      </c>
      <c r="Z80">
        <v>9.51</v>
      </c>
      <c r="AA80" t="s">
        <v>188</v>
      </c>
    </row>
    <row r="81" spans="1:27">
      <c r="A81" t="s">
        <v>191</v>
      </c>
      <c r="B81" t="s">
        <v>192</v>
      </c>
      <c r="C81">
        <v>0.09</v>
      </c>
      <c r="D81">
        <v>0.09</v>
      </c>
      <c r="E81">
        <v>0.17</v>
      </c>
      <c r="F81">
        <v>0.17</v>
      </c>
      <c r="G81">
        <v>0.28999999999999998</v>
      </c>
      <c r="I81">
        <v>0</v>
      </c>
      <c r="K81">
        <v>18.649799999999999</v>
      </c>
      <c r="L81">
        <v>5.5500000000000002E-3</v>
      </c>
      <c r="M81">
        <v>0.1</v>
      </c>
      <c r="N81">
        <v>0.08</v>
      </c>
      <c r="O81">
        <v>1.61</v>
      </c>
      <c r="P81">
        <v>0.15</v>
      </c>
      <c r="Q81" s="7">
        <f t="shared" si="8"/>
        <v>0</v>
      </c>
      <c r="R81" s="7" t="e">
        <f t="shared" si="9"/>
        <v>#DIV/0!</v>
      </c>
      <c r="S81" s="7">
        <f t="shared" si="10"/>
        <v>0</v>
      </c>
      <c r="T81" s="7" t="e">
        <f t="shared" si="11"/>
        <v>#DIV/0!</v>
      </c>
      <c r="U81" s="7">
        <f t="shared" si="12"/>
        <v>0</v>
      </c>
      <c r="V81" s="7">
        <f t="shared" si="13"/>
        <v>0</v>
      </c>
      <c r="W81" s="7">
        <f t="shared" si="14"/>
        <v>0</v>
      </c>
      <c r="X81" s="7" t="e">
        <f t="shared" si="15"/>
        <v>#DIV/0!</v>
      </c>
      <c r="Y81">
        <v>3.5616438356164379</v>
      </c>
      <c r="Z81">
        <v>0.6</v>
      </c>
      <c r="AA81" t="s">
        <v>193</v>
      </c>
    </row>
    <row r="82" spans="1:27">
      <c r="A82" t="s">
        <v>194</v>
      </c>
      <c r="B82" t="s">
        <v>192</v>
      </c>
      <c r="C82">
        <v>0.09</v>
      </c>
      <c r="D82">
        <v>0.09</v>
      </c>
      <c r="E82">
        <v>0.17</v>
      </c>
      <c r="F82">
        <v>0.17</v>
      </c>
      <c r="G82">
        <v>0.28999999999999998</v>
      </c>
      <c r="I82">
        <v>0</v>
      </c>
      <c r="K82">
        <v>4.7233999999999998</v>
      </c>
      <c r="L82">
        <v>4.0000000000000002E-4</v>
      </c>
      <c r="M82">
        <v>0.17</v>
      </c>
      <c r="N82">
        <v>0.125</v>
      </c>
      <c r="O82">
        <v>1.06</v>
      </c>
      <c r="P82">
        <v>0.15</v>
      </c>
      <c r="Q82" s="7">
        <f t="shared" si="8"/>
        <v>0</v>
      </c>
      <c r="R82" s="7" t="e">
        <f t="shared" si="9"/>
        <v>#DIV/0!</v>
      </c>
      <c r="S82" s="7">
        <f t="shared" si="10"/>
        <v>0</v>
      </c>
      <c r="T82" s="7" t="e">
        <f t="shared" si="11"/>
        <v>#DIV/0!</v>
      </c>
      <c r="U82" s="7">
        <f t="shared" si="12"/>
        <v>0</v>
      </c>
      <c r="V82" s="7">
        <f t="shared" si="13"/>
        <v>0</v>
      </c>
      <c r="W82" s="7">
        <f t="shared" si="14"/>
        <v>0</v>
      </c>
      <c r="X82" s="7" t="e">
        <f t="shared" si="15"/>
        <v>#DIV/0!</v>
      </c>
      <c r="Y82">
        <v>3.5616438356164379</v>
      </c>
      <c r="Z82">
        <v>0.6</v>
      </c>
      <c r="AA82" t="s">
        <v>193</v>
      </c>
    </row>
    <row r="83" spans="1:27">
      <c r="A83" t="s">
        <v>195</v>
      </c>
      <c r="B83" t="s">
        <v>196</v>
      </c>
      <c r="C83">
        <v>0.12</v>
      </c>
      <c r="D83">
        <v>0.13</v>
      </c>
      <c r="E83">
        <v>0.06</v>
      </c>
      <c r="F83">
        <v>0.03</v>
      </c>
      <c r="G83">
        <v>0.91</v>
      </c>
      <c r="H83">
        <v>0.93</v>
      </c>
      <c r="I83">
        <v>7.0000000000000007E-2</v>
      </c>
      <c r="J83">
        <v>7.0000000000000007E-2</v>
      </c>
      <c r="K83">
        <v>133.71001000000001</v>
      </c>
      <c r="L83">
        <v>0.2</v>
      </c>
      <c r="M83">
        <v>0.51100000000000001</v>
      </c>
      <c r="N83">
        <v>1.7000000000000001E-2</v>
      </c>
      <c r="O83">
        <v>167</v>
      </c>
      <c r="P83">
        <v>4</v>
      </c>
      <c r="Q83" s="7">
        <f t="shared" si="8"/>
        <v>0.49973720950148703</v>
      </c>
      <c r="R83" s="7">
        <f t="shared" si="9"/>
        <v>1.2548108665748315E-2</v>
      </c>
      <c r="S83" s="7">
        <f t="shared" si="10"/>
        <v>3.4402491395641448</v>
      </c>
      <c r="T83" s="7">
        <f t="shared" si="11"/>
        <v>0.19552397402652189</v>
      </c>
      <c r="U83" s="7">
        <f t="shared" si="12"/>
        <v>8.2401176995548386E-2</v>
      </c>
      <c r="V83" s="7">
        <f t="shared" si="13"/>
        <v>4.0447007257472099E-2</v>
      </c>
      <c r="W83" s="7">
        <f t="shared" si="14"/>
        <v>1.7152787785866567E-3</v>
      </c>
      <c r="X83" s="7">
        <f t="shared" si="15"/>
        <v>0.17262898908207175</v>
      </c>
      <c r="Y83">
        <v>4.2356164383561641</v>
      </c>
      <c r="Z83">
        <v>19.2</v>
      </c>
      <c r="AA83" t="s">
        <v>1521</v>
      </c>
    </row>
    <row r="84" spans="1:27">
      <c r="A84" t="s">
        <v>197</v>
      </c>
      <c r="B84" t="s">
        <v>198</v>
      </c>
      <c r="C84">
        <v>-0.3</v>
      </c>
      <c r="D84">
        <v>-0.3</v>
      </c>
      <c r="E84">
        <v>0.12</v>
      </c>
      <c r="F84">
        <v>0.12</v>
      </c>
      <c r="G84">
        <v>0.68100000000000005</v>
      </c>
      <c r="I84">
        <v>0</v>
      </c>
      <c r="K84">
        <v>5.9740000000000002</v>
      </c>
      <c r="L84">
        <v>1E-3</v>
      </c>
      <c r="M84">
        <v>0.11</v>
      </c>
      <c r="N84">
        <v>0.09</v>
      </c>
      <c r="O84">
        <v>1.93</v>
      </c>
      <c r="P84">
        <v>0.26</v>
      </c>
      <c r="Q84" s="7">
        <f t="shared" si="8"/>
        <v>0</v>
      </c>
      <c r="R84" s="7" t="e">
        <f t="shared" si="9"/>
        <v>#DIV/0!</v>
      </c>
      <c r="S84" s="7">
        <f t="shared" si="10"/>
        <v>0</v>
      </c>
      <c r="T84" s="7" t="e">
        <f t="shared" si="11"/>
        <v>#DIV/0!</v>
      </c>
      <c r="U84" s="7">
        <f t="shared" si="12"/>
        <v>0</v>
      </c>
      <c r="V84" s="7">
        <f t="shared" si="13"/>
        <v>0</v>
      </c>
      <c r="W84" s="7">
        <f t="shared" si="14"/>
        <v>0</v>
      </c>
      <c r="X84" s="7" t="e">
        <f t="shared" si="15"/>
        <v>#DIV/0!</v>
      </c>
      <c r="Y84">
        <v>2.7397260273972601</v>
      </c>
      <c r="Z84">
        <v>0.88</v>
      </c>
      <c r="AA84" t="s">
        <v>193</v>
      </c>
    </row>
    <row r="85" spans="1:27">
      <c r="A85" t="s">
        <v>199</v>
      </c>
      <c r="B85" t="s">
        <v>198</v>
      </c>
      <c r="C85">
        <v>-0.3</v>
      </c>
      <c r="D85">
        <v>-0.3</v>
      </c>
      <c r="E85">
        <v>0.12</v>
      </c>
      <c r="F85">
        <v>0.12</v>
      </c>
      <c r="G85">
        <v>0.68100000000000005</v>
      </c>
      <c r="I85">
        <v>0</v>
      </c>
      <c r="K85">
        <v>1.2200299999999999</v>
      </c>
      <c r="L85">
        <v>5.0000000000000002E-5</v>
      </c>
      <c r="M85">
        <v>0.19</v>
      </c>
      <c r="N85">
        <v>0.155</v>
      </c>
      <c r="O85">
        <v>1.43</v>
      </c>
      <c r="P85">
        <v>0.26500000000000001</v>
      </c>
      <c r="Q85" s="7">
        <f t="shared" si="8"/>
        <v>0</v>
      </c>
      <c r="R85" s="7" t="e">
        <f t="shared" si="9"/>
        <v>#DIV/0!</v>
      </c>
      <c r="S85" s="7">
        <f t="shared" si="10"/>
        <v>0</v>
      </c>
      <c r="T85" s="7" t="e">
        <f t="shared" si="11"/>
        <v>#DIV/0!</v>
      </c>
      <c r="U85" s="7">
        <f t="shared" si="12"/>
        <v>0</v>
      </c>
      <c r="V85" s="7">
        <f t="shared" si="13"/>
        <v>0</v>
      </c>
      <c r="W85" s="7">
        <f t="shared" si="14"/>
        <v>0</v>
      </c>
      <c r="X85" s="7" t="e">
        <f t="shared" si="15"/>
        <v>#DIV/0!</v>
      </c>
      <c r="Y85">
        <v>2.7397260273972601</v>
      </c>
      <c r="Z85">
        <v>0.88</v>
      </c>
      <c r="AA85" t="s">
        <v>193</v>
      </c>
    </row>
    <row r="86" spans="1:27">
      <c r="A86" t="s">
        <v>200</v>
      </c>
      <c r="B86" t="s">
        <v>198</v>
      </c>
      <c r="C86">
        <v>-0.3</v>
      </c>
      <c r="D86">
        <v>-0.3</v>
      </c>
      <c r="E86">
        <v>0.12</v>
      </c>
      <c r="F86">
        <v>0.12</v>
      </c>
      <c r="G86">
        <v>0.68100000000000005</v>
      </c>
      <c r="I86">
        <v>0</v>
      </c>
      <c r="K86">
        <v>257.8</v>
      </c>
      <c r="L86">
        <v>3.55</v>
      </c>
      <c r="M86">
        <v>0.32</v>
      </c>
      <c r="N86">
        <v>0.20499999999999999</v>
      </c>
      <c r="O86">
        <v>1.47</v>
      </c>
      <c r="P86">
        <v>0.32500000000000001</v>
      </c>
      <c r="Q86" s="7">
        <f t="shared" si="8"/>
        <v>0</v>
      </c>
      <c r="R86" s="7" t="e">
        <f t="shared" si="9"/>
        <v>#DIV/0!</v>
      </c>
      <c r="S86" s="7">
        <f t="shared" si="10"/>
        <v>0</v>
      </c>
      <c r="T86" s="7" t="e">
        <f t="shared" si="11"/>
        <v>#DIV/0!</v>
      </c>
      <c r="U86" s="7">
        <f t="shared" si="12"/>
        <v>0</v>
      </c>
      <c r="V86" s="7">
        <f t="shared" si="13"/>
        <v>0</v>
      </c>
      <c r="W86" s="7">
        <f t="shared" si="14"/>
        <v>0</v>
      </c>
      <c r="X86" s="7" t="e">
        <f t="shared" si="15"/>
        <v>#DIV/0!</v>
      </c>
      <c r="Y86">
        <v>2.7397260273972601</v>
      </c>
      <c r="Z86">
        <v>0.88</v>
      </c>
      <c r="AA86" t="s">
        <v>193</v>
      </c>
    </row>
    <row r="87" spans="1:27">
      <c r="A87" t="s">
        <v>201</v>
      </c>
      <c r="B87" t="s">
        <v>202</v>
      </c>
      <c r="C87">
        <v>0.23</v>
      </c>
      <c r="D87">
        <v>0.22</v>
      </c>
      <c r="E87">
        <v>0.1</v>
      </c>
      <c r="F87">
        <v>0.09</v>
      </c>
      <c r="G87">
        <v>0.43</v>
      </c>
      <c r="H87">
        <v>0.36</v>
      </c>
      <c r="I87">
        <v>0.04</v>
      </c>
      <c r="J87">
        <v>0.04</v>
      </c>
      <c r="K87">
        <v>692</v>
      </c>
      <c r="L87">
        <v>2</v>
      </c>
      <c r="M87">
        <v>0.11</v>
      </c>
      <c r="N87">
        <v>0.05</v>
      </c>
      <c r="O87">
        <v>72.95</v>
      </c>
      <c r="P87">
        <v>1.01</v>
      </c>
      <c r="Q87" s="7">
        <f t="shared" si="8"/>
        <v>1.08970678141899</v>
      </c>
      <c r="R87" s="7">
        <f t="shared" si="9"/>
        <v>4.0414088114149788E-2</v>
      </c>
      <c r="S87" s="7">
        <f t="shared" si="10"/>
        <v>1.5964756913639218</v>
      </c>
      <c r="T87" s="7">
        <f t="shared" si="11"/>
        <v>0.12064306953571444</v>
      </c>
      <c r="U87" s="7">
        <f t="shared" si="12"/>
        <v>2.2103364609699257E-2</v>
      </c>
      <c r="V87" s="7">
        <f t="shared" si="13"/>
        <v>8.8881630757177543E-3</v>
      </c>
      <c r="W87" s="7">
        <f t="shared" si="14"/>
        <v>1.5380305311791167E-3</v>
      </c>
      <c r="X87" s="7">
        <f t="shared" si="15"/>
        <v>0.1182574586195498</v>
      </c>
      <c r="Y87">
        <v>7.5</v>
      </c>
      <c r="Z87">
        <v>7.4</v>
      </c>
      <c r="AA87" t="s">
        <v>188</v>
      </c>
    </row>
    <row r="88" spans="1:27">
      <c r="A88" t="s">
        <v>203</v>
      </c>
      <c r="B88" t="s">
        <v>202</v>
      </c>
      <c r="C88">
        <v>0.23</v>
      </c>
      <c r="D88">
        <v>0.22</v>
      </c>
      <c r="E88">
        <v>0.1</v>
      </c>
      <c r="F88">
        <v>0.09</v>
      </c>
      <c r="G88">
        <v>0.43</v>
      </c>
      <c r="H88">
        <v>0.36</v>
      </c>
      <c r="I88">
        <v>0.04</v>
      </c>
      <c r="J88">
        <v>0.04</v>
      </c>
      <c r="K88">
        <v>7100</v>
      </c>
      <c r="L88">
        <v>4750</v>
      </c>
      <c r="M88">
        <v>0.81</v>
      </c>
      <c r="N88">
        <v>0.2</v>
      </c>
      <c r="O88">
        <v>16.57</v>
      </c>
      <c r="P88">
        <v>1.28</v>
      </c>
      <c r="Q88" s="7">
        <f t="shared" si="8"/>
        <v>5.1453053879720203</v>
      </c>
      <c r="R88" s="7">
        <f t="shared" si="9"/>
        <v>2.3027533474116106</v>
      </c>
      <c r="S88" s="7">
        <f t="shared" si="10"/>
        <v>0.46491105038823882</v>
      </c>
      <c r="T88" s="7">
        <f t="shared" si="11"/>
        <v>0.2473613413331322</v>
      </c>
      <c r="U88" s="7">
        <f t="shared" si="12"/>
        <v>3.5913466777124058E-2</v>
      </c>
      <c r="V88" s="7">
        <f t="shared" si="13"/>
        <v>0.21900433312851036</v>
      </c>
      <c r="W88" s="7">
        <f t="shared" si="14"/>
        <v>0.10367734691756507</v>
      </c>
      <c r="X88" s="7">
        <f t="shared" si="15"/>
        <v>3.4437855584313996E-2</v>
      </c>
      <c r="Y88">
        <v>7.5</v>
      </c>
      <c r="Z88">
        <v>7.4</v>
      </c>
      <c r="AA88" t="s">
        <v>188</v>
      </c>
    </row>
    <row r="89" spans="1:27">
      <c r="A89" t="s">
        <v>204</v>
      </c>
      <c r="B89" t="s">
        <v>205</v>
      </c>
      <c r="C89">
        <v>0.27</v>
      </c>
      <c r="D89">
        <v>0</v>
      </c>
      <c r="E89">
        <v>0.1</v>
      </c>
      <c r="F89">
        <v>0.15</v>
      </c>
      <c r="G89">
        <v>0.69</v>
      </c>
      <c r="I89">
        <v>7.0000000000000007E-2</v>
      </c>
      <c r="K89">
        <v>4100</v>
      </c>
      <c r="L89">
        <v>300</v>
      </c>
      <c r="M89">
        <v>0.37</v>
      </c>
      <c r="N89">
        <v>0.05</v>
      </c>
      <c r="O89">
        <v>42</v>
      </c>
      <c r="P89">
        <v>1.7</v>
      </c>
      <c r="Q89" s="7">
        <f t="shared" si="8"/>
        <v>0</v>
      </c>
      <c r="R89" s="7" t="e">
        <f t="shared" si="9"/>
        <v>#DIV/0!</v>
      </c>
      <c r="S89" s="7">
        <f t="shared" si="10"/>
        <v>0</v>
      </c>
      <c r="T89" s="7" t="e">
        <f t="shared" si="11"/>
        <v>#DIV/0!</v>
      </c>
      <c r="U89" s="7">
        <f t="shared" si="12"/>
        <v>0</v>
      </c>
      <c r="V89" s="7">
        <f t="shared" si="13"/>
        <v>0</v>
      </c>
      <c r="W89" s="7">
        <f t="shared" si="14"/>
        <v>0</v>
      </c>
      <c r="X89" s="7" t="e">
        <f t="shared" si="15"/>
        <v>#DIV/0!</v>
      </c>
      <c r="Y89">
        <v>10</v>
      </c>
      <c r="Z89">
        <v>6</v>
      </c>
      <c r="AA89" t="s">
        <v>1522</v>
      </c>
    </row>
    <row r="90" spans="1:27">
      <c r="A90" t="s">
        <v>207</v>
      </c>
      <c r="B90" t="s">
        <v>208</v>
      </c>
      <c r="C90">
        <v>0.02</v>
      </c>
      <c r="D90">
        <v>0.02</v>
      </c>
      <c r="E90">
        <v>0.09</v>
      </c>
      <c r="F90">
        <v>0.09</v>
      </c>
      <c r="G90">
        <v>0.42</v>
      </c>
      <c r="I90">
        <v>0</v>
      </c>
      <c r="K90">
        <v>30.6</v>
      </c>
      <c r="L90">
        <v>0.02</v>
      </c>
      <c r="M90">
        <v>7.0000000000000007E-2</v>
      </c>
      <c r="N90">
        <v>0.04</v>
      </c>
      <c r="O90">
        <v>8.9</v>
      </c>
      <c r="P90">
        <v>0.4</v>
      </c>
      <c r="Q90" s="7">
        <f t="shared" si="8"/>
        <v>0</v>
      </c>
      <c r="R90" s="7" t="e">
        <f t="shared" si="9"/>
        <v>#DIV/0!</v>
      </c>
      <c r="S90" s="7">
        <f t="shared" si="10"/>
        <v>0</v>
      </c>
      <c r="T90" s="7" t="e">
        <f t="shared" si="11"/>
        <v>#DIV/0!</v>
      </c>
      <c r="U90" s="7">
        <f t="shared" si="12"/>
        <v>0</v>
      </c>
      <c r="V90" s="7">
        <f t="shared" si="13"/>
        <v>0</v>
      </c>
      <c r="W90" s="7">
        <f t="shared" si="14"/>
        <v>0</v>
      </c>
      <c r="X90" s="7" t="e">
        <f t="shared" si="15"/>
        <v>#DIV/0!</v>
      </c>
      <c r="Y90">
        <v>4.1479452054794521</v>
      </c>
      <c r="Z90">
        <v>2.86</v>
      </c>
      <c r="AA90" t="s">
        <v>209</v>
      </c>
    </row>
    <row r="91" spans="1:27">
      <c r="A91" t="s">
        <v>210</v>
      </c>
      <c r="B91" t="s">
        <v>208</v>
      </c>
      <c r="C91">
        <v>0.02</v>
      </c>
      <c r="D91">
        <v>0.02</v>
      </c>
      <c r="E91">
        <v>0.09</v>
      </c>
      <c r="F91">
        <v>0.09</v>
      </c>
      <c r="G91">
        <v>0.42</v>
      </c>
      <c r="I91">
        <v>0</v>
      </c>
      <c r="K91">
        <v>48.14</v>
      </c>
      <c r="L91">
        <v>0.12</v>
      </c>
      <c r="M91">
        <v>0.33</v>
      </c>
      <c r="N91">
        <v>0.06</v>
      </c>
      <c r="O91">
        <v>2.7</v>
      </c>
      <c r="P91">
        <v>0.4</v>
      </c>
      <c r="Q91" s="7">
        <f t="shared" si="8"/>
        <v>0</v>
      </c>
      <c r="R91" s="7" t="e">
        <f t="shared" si="9"/>
        <v>#DIV/0!</v>
      </c>
      <c r="S91" s="7">
        <f t="shared" si="10"/>
        <v>0</v>
      </c>
      <c r="T91" s="7" t="e">
        <f t="shared" si="11"/>
        <v>#DIV/0!</v>
      </c>
      <c r="U91" s="7">
        <f t="shared" si="12"/>
        <v>0</v>
      </c>
      <c r="V91" s="7">
        <f t="shared" si="13"/>
        <v>0</v>
      </c>
      <c r="W91" s="7">
        <f t="shared" si="14"/>
        <v>0</v>
      </c>
      <c r="X91" s="7" t="e">
        <f t="shared" si="15"/>
        <v>#DIV/0!</v>
      </c>
      <c r="Y91">
        <v>4.1479452054794521</v>
      </c>
      <c r="Z91">
        <v>2.86</v>
      </c>
      <c r="AA91" t="s">
        <v>209</v>
      </c>
    </row>
    <row r="92" spans="1:27">
      <c r="A92" t="s">
        <v>211</v>
      </c>
      <c r="B92" t="s">
        <v>208</v>
      </c>
      <c r="C92">
        <v>0.02</v>
      </c>
      <c r="D92">
        <v>0.02</v>
      </c>
      <c r="E92">
        <v>0.09</v>
      </c>
      <c r="F92">
        <v>0.09</v>
      </c>
      <c r="G92">
        <v>0.42</v>
      </c>
      <c r="I92">
        <v>0</v>
      </c>
      <c r="K92">
        <v>123.98</v>
      </c>
      <c r="L92">
        <v>0.38</v>
      </c>
      <c r="M92">
        <v>0.33</v>
      </c>
      <c r="N92">
        <v>0.06</v>
      </c>
      <c r="O92">
        <v>5.5</v>
      </c>
      <c r="P92">
        <v>0.4</v>
      </c>
      <c r="Q92" s="7">
        <f t="shared" si="8"/>
        <v>0</v>
      </c>
      <c r="R92" s="7" t="e">
        <f t="shared" si="9"/>
        <v>#DIV/0!</v>
      </c>
      <c r="S92" s="7">
        <f t="shared" si="10"/>
        <v>0</v>
      </c>
      <c r="T92" s="7" t="e">
        <f t="shared" si="11"/>
        <v>#DIV/0!</v>
      </c>
      <c r="U92" s="7">
        <f t="shared" si="12"/>
        <v>0</v>
      </c>
      <c r="V92" s="7">
        <f t="shared" si="13"/>
        <v>0</v>
      </c>
      <c r="W92" s="7">
        <f t="shared" si="14"/>
        <v>0</v>
      </c>
      <c r="X92" s="7" t="e">
        <f t="shared" si="15"/>
        <v>#DIV/0!</v>
      </c>
      <c r="Y92">
        <v>4.1479452054794521</v>
      </c>
      <c r="Z92">
        <v>2.86</v>
      </c>
      <c r="AA92" t="s">
        <v>209</v>
      </c>
    </row>
    <row r="93" spans="1:27">
      <c r="A93" t="s">
        <v>212</v>
      </c>
      <c r="B93" t="s">
        <v>208</v>
      </c>
      <c r="C93">
        <v>0.02</v>
      </c>
      <c r="D93">
        <v>0.02</v>
      </c>
      <c r="E93">
        <v>0.09</v>
      </c>
      <c r="F93">
        <v>0.09</v>
      </c>
      <c r="G93">
        <v>0.42</v>
      </c>
      <c r="I93">
        <v>0</v>
      </c>
      <c r="K93">
        <v>13.254300000000001</v>
      </c>
      <c r="L93">
        <v>8.9999999999999993E-3</v>
      </c>
      <c r="M93">
        <v>0.21</v>
      </c>
      <c r="N93">
        <v>0.17</v>
      </c>
      <c r="O93">
        <v>1.65</v>
      </c>
      <c r="P93">
        <v>0.32500000000000001</v>
      </c>
      <c r="Q93" s="7">
        <f t="shared" si="8"/>
        <v>0</v>
      </c>
      <c r="R93" s="7" t="e">
        <f t="shared" si="9"/>
        <v>#DIV/0!</v>
      </c>
      <c r="S93" s="7">
        <f t="shared" si="10"/>
        <v>0</v>
      </c>
      <c r="T93" s="7" t="e">
        <f t="shared" si="11"/>
        <v>#DIV/0!</v>
      </c>
      <c r="U93" s="7">
        <f t="shared" si="12"/>
        <v>0</v>
      </c>
      <c r="V93" s="7">
        <f t="shared" si="13"/>
        <v>0</v>
      </c>
      <c r="W93" s="7">
        <f t="shared" si="14"/>
        <v>0</v>
      </c>
      <c r="X93" s="7" t="e">
        <f t="shared" si="15"/>
        <v>#DIV/0!</v>
      </c>
      <c r="Y93">
        <v>4.1479452054794521</v>
      </c>
      <c r="Z93">
        <v>2.86</v>
      </c>
      <c r="AA93" t="s">
        <v>209</v>
      </c>
    </row>
    <row r="94" spans="1:27">
      <c r="A94" t="s">
        <v>213</v>
      </c>
      <c r="B94" t="s">
        <v>214</v>
      </c>
      <c r="C94">
        <v>-0.27</v>
      </c>
      <c r="D94">
        <v>-0.27</v>
      </c>
      <c r="E94">
        <v>0.09</v>
      </c>
      <c r="F94">
        <v>0.09</v>
      </c>
      <c r="G94">
        <v>0.16400000000000001</v>
      </c>
      <c r="I94">
        <v>0</v>
      </c>
      <c r="K94">
        <v>5.3635999999999999</v>
      </c>
      <c r="L94">
        <v>6.9999999999999999E-4</v>
      </c>
      <c r="M94">
        <v>0.23</v>
      </c>
      <c r="N94">
        <v>0.11</v>
      </c>
      <c r="O94">
        <v>2.5499999999999998</v>
      </c>
      <c r="P94">
        <v>0.32500000000000001</v>
      </c>
      <c r="Q94" s="7">
        <f t="shared" si="8"/>
        <v>0</v>
      </c>
      <c r="R94" s="7" t="e">
        <f t="shared" si="9"/>
        <v>#DIV/0!</v>
      </c>
      <c r="S94" s="7">
        <f t="shared" si="10"/>
        <v>0</v>
      </c>
      <c r="T94" s="7" t="e">
        <f t="shared" si="11"/>
        <v>#DIV/0!</v>
      </c>
      <c r="U94" s="7">
        <f t="shared" si="12"/>
        <v>0</v>
      </c>
      <c r="V94" s="7">
        <f t="shared" si="13"/>
        <v>0</v>
      </c>
      <c r="W94" s="7">
        <f t="shared" si="14"/>
        <v>0</v>
      </c>
      <c r="X94" s="7" t="e">
        <f t="shared" si="15"/>
        <v>#DIV/0!</v>
      </c>
      <c r="Y94">
        <v>2.7397260273972601</v>
      </c>
      <c r="Z94">
        <v>0.59499999999999997</v>
      </c>
      <c r="AA94" t="s">
        <v>193</v>
      </c>
    </row>
    <row r="95" spans="1:27">
      <c r="A95" t="s">
        <v>215</v>
      </c>
      <c r="B95" t="s">
        <v>214</v>
      </c>
      <c r="C95">
        <v>-0.27</v>
      </c>
      <c r="D95">
        <v>-0.27</v>
      </c>
      <c r="E95">
        <v>0.09</v>
      </c>
      <c r="F95">
        <v>0.09</v>
      </c>
      <c r="G95">
        <v>0.16400000000000001</v>
      </c>
      <c r="I95">
        <v>0</v>
      </c>
      <c r="K95">
        <v>40.54</v>
      </c>
      <c r="L95">
        <v>0.2</v>
      </c>
      <c r="M95">
        <v>0.17</v>
      </c>
      <c r="N95">
        <v>0.16500000000000001</v>
      </c>
      <c r="O95">
        <v>1.49</v>
      </c>
      <c r="P95">
        <v>0.32</v>
      </c>
      <c r="Q95" s="7">
        <f t="shared" si="8"/>
        <v>0</v>
      </c>
      <c r="R95" s="7" t="e">
        <f t="shared" si="9"/>
        <v>#DIV/0!</v>
      </c>
      <c r="S95" s="7">
        <f t="shared" si="10"/>
        <v>0</v>
      </c>
      <c r="T95" s="7" t="e">
        <f t="shared" si="11"/>
        <v>#DIV/0!</v>
      </c>
      <c r="U95" s="7">
        <f t="shared" si="12"/>
        <v>0</v>
      </c>
      <c r="V95" s="7">
        <f t="shared" si="13"/>
        <v>0</v>
      </c>
      <c r="W95" s="7">
        <f t="shared" si="14"/>
        <v>0</v>
      </c>
      <c r="X95" s="7" t="e">
        <f t="shared" si="15"/>
        <v>#DIV/0!</v>
      </c>
      <c r="Y95">
        <v>2.4657534246575339</v>
      </c>
      <c r="Z95">
        <v>0.59499999999999997</v>
      </c>
      <c r="AA95" t="s">
        <v>193</v>
      </c>
    </row>
    <row r="96" spans="1:27">
      <c r="A96" t="s">
        <v>216</v>
      </c>
      <c r="B96" t="s">
        <v>217</v>
      </c>
      <c r="C96">
        <v>-0.09</v>
      </c>
      <c r="D96">
        <v>-0.09</v>
      </c>
      <c r="E96">
        <v>0.09</v>
      </c>
      <c r="F96">
        <v>0.09</v>
      </c>
      <c r="G96">
        <v>0.47</v>
      </c>
      <c r="I96">
        <v>0</v>
      </c>
      <c r="K96">
        <v>14.207000000000001</v>
      </c>
      <c r="L96">
        <v>7.0000000000000001E-3</v>
      </c>
      <c r="M96">
        <v>0.31</v>
      </c>
      <c r="N96">
        <v>0.11</v>
      </c>
      <c r="O96">
        <v>3.04</v>
      </c>
      <c r="P96">
        <v>0.41</v>
      </c>
      <c r="Q96" s="7">
        <f t="shared" si="8"/>
        <v>0</v>
      </c>
      <c r="R96" s="7" t="e">
        <f t="shared" si="9"/>
        <v>#DIV/0!</v>
      </c>
      <c r="S96" s="7">
        <f t="shared" si="10"/>
        <v>0</v>
      </c>
      <c r="T96" s="7" t="e">
        <f t="shared" si="11"/>
        <v>#DIV/0!</v>
      </c>
      <c r="U96" s="7">
        <f t="shared" si="12"/>
        <v>0</v>
      </c>
      <c r="V96" s="7">
        <f t="shared" si="13"/>
        <v>0</v>
      </c>
      <c r="W96" s="7">
        <f t="shared" si="14"/>
        <v>0</v>
      </c>
      <c r="X96" s="7" t="e">
        <f t="shared" si="15"/>
        <v>#DIV/0!</v>
      </c>
      <c r="Y96">
        <v>3.9887671232876709</v>
      </c>
      <c r="Z96">
        <v>2.86</v>
      </c>
      <c r="AA96" t="s">
        <v>209</v>
      </c>
    </row>
    <row r="97" spans="1:27" s="8" customFormat="1">
      <c r="A97" s="8" t="s">
        <v>218</v>
      </c>
      <c r="B97" s="8" t="s">
        <v>219</v>
      </c>
      <c r="C97" s="8">
        <v>-0.08</v>
      </c>
      <c r="D97" s="8">
        <v>-7.0000000000000007E-2</v>
      </c>
      <c r="E97" s="8">
        <v>0.1</v>
      </c>
      <c r="F97" s="8">
        <v>0.09</v>
      </c>
      <c r="G97" s="8">
        <v>0.45</v>
      </c>
      <c r="H97" s="8">
        <v>0.4</v>
      </c>
      <c r="I97" s="8">
        <v>0.05</v>
      </c>
      <c r="J97" s="8">
        <v>0.04</v>
      </c>
      <c r="K97" s="8">
        <v>2.64561</v>
      </c>
      <c r="L97" s="8">
        <v>6.6E-4</v>
      </c>
      <c r="M97" s="8">
        <v>0.08</v>
      </c>
      <c r="N97" s="8">
        <v>7.5499999999999998E-2</v>
      </c>
      <c r="O97" s="8">
        <v>5.59</v>
      </c>
      <c r="P97" s="8">
        <v>0.55000000000000004</v>
      </c>
      <c r="Q97" s="8">
        <f t="shared" si="8"/>
        <v>2.759573525383836E-2</v>
      </c>
      <c r="R97" s="8">
        <f t="shared" si="9"/>
        <v>9.1986929123425603E-4</v>
      </c>
      <c r="S97" s="8">
        <f t="shared" si="10"/>
        <v>2.0579888805253087E-2</v>
      </c>
      <c r="T97" s="8">
        <f t="shared" si="11"/>
        <v>2.656479678954716E-3</v>
      </c>
      <c r="U97" s="8">
        <f t="shared" si="12"/>
        <v>2.0248548913934165E-3</v>
      </c>
      <c r="V97" s="8">
        <f t="shared" si="13"/>
        <v>1.2510318879199744E-4</v>
      </c>
      <c r="W97" s="8">
        <f t="shared" si="14"/>
        <v>1.711354106295213E-6</v>
      </c>
      <c r="X97" s="8">
        <f t="shared" si="15"/>
        <v>1.7149907337710903E-3</v>
      </c>
      <c r="Y97" s="8">
        <v>1.3698630136986301</v>
      </c>
      <c r="AA97" s="8" t="s">
        <v>188</v>
      </c>
    </row>
    <row r="98" spans="1:27">
      <c r="A98" t="s">
        <v>220</v>
      </c>
      <c r="B98" t="s">
        <v>221</v>
      </c>
      <c r="C98">
        <v>-0.04</v>
      </c>
      <c r="D98">
        <v>-0.04</v>
      </c>
      <c r="E98">
        <v>0.09</v>
      </c>
      <c r="F98">
        <v>0.09</v>
      </c>
      <c r="G98">
        <v>0.52</v>
      </c>
      <c r="H98">
        <v>0.52</v>
      </c>
      <c r="I98">
        <v>0.04</v>
      </c>
      <c r="J98">
        <v>0.04</v>
      </c>
      <c r="K98">
        <v>6.9050000000000002</v>
      </c>
      <c r="L98">
        <v>0.04</v>
      </c>
      <c r="M98">
        <v>0.121</v>
      </c>
      <c r="N98">
        <v>0.11799999999999999</v>
      </c>
      <c r="O98">
        <v>3.29</v>
      </c>
      <c r="P98">
        <v>0.12</v>
      </c>
      <c r="Q98" s="7">
        <f t="shared" si="8"/>
        <v>5.70928417477157E-2</v>
      </c>
      <c r="R98" s="7">
        <f t="shared" si="9"/>
        <v>1.480430425570744E-3</v>
      </c>
      <c r="S98" s="7">
        <f t="shared" si="10"/>
        <v>1.9781539507145268E-2</v>
      </c>
      <c r="T98" s="7">
        <f t="shared" si="11"/>
        <v>1.2780017459814383E-3</v>
      </c>
      <c r="U98" s="7">
        <f t="shared" si="12"/>
        <v>7.2151511880165118E-4</v>
      </c>
      <c r="V98" s="7">
        <f t="shared" si="13"/>
        <v>2.8663748043405507E-4</v>
      </c>
      <c r="W98" s="7">
        <f t="shared" si="14"/>
        <v>3.8197517754564842E-5</v>
      </c>
      <c r="X98" s="7">
        <f t="shared" si="15"/>
        <v>1.0144379234433472E-3</v>
      </c>
      <c r="Y98">
        <v>1203.806</v>
      </c>
      <c r="Z98">
        <v>2.7</v>
      </c>
      <c r="AA98" t="s">
        <v>222</v>
      </c>
    </row>
    <row r="99" spans="1:27">
      <c r="A99" t="s">
        <v>223</v>
      </c>
      <c r="B99" t="s">
        <v>224</v>
      </c>
      <c r="C99">
        <v>-0.16</v>
      </c>
      <c r="D99">
        <v>-0.16</v>
      </c>
      <c r="E99">
        <v>0.09</v>
      </c>
      <c r="F99">
        <v>0.09</v>
      </c>
      <c r="G99">
        <v>0.47</v>
      </c>
      <c r="H99">
        <v>0.47</v>
      </c>
      <c r="I99">
        <v>0.04</v>
      </c>
      <c r="J99">
        <v>0.04</v>
      </c>
      <c r="K99">
        <v>2.6497700000000002</v>
      </c>
      <c r="L99">
        <v>7.9000000000000001E-4</v>
      </c>
      <c r="M99">
        <v>0</v>
      </c>
      <c r="N99">
        <v>0</v>
      </c>
      <c r="O99">
        <v>1.82</v>
      </c>
      <c r="P99">
        <v>0.15</v>
      </c>
      <c r="Q99" s="7">
        <f t="shared" si="8"/>
        <v>2.9150286591296613E-2</v>
      </c>
      <c r="R99" s="7">
        <f t="shared" si="9"/>
        <v>8.2697878139587251E-4</v>
      </c>
      <c r="S99" s="7">
        <f t="shared" si="10"/>
        <v>7.4888679953727267E-3</v>
      </c>
      <c r="T99" s="7">
        <f t="shared" si="11"/>
        <v>7.4932932581650341E-4</v>
      </c>
      <c r="U99" s="7">
        <f t="shared" si="12"/>
        <v>6.1721439522302688E-4</v>
      </c>
      <c r="V99" s="7">
        <f t="shared" si="13"/>
        <v>0</v>
      </c>
      <c r="W99" s="7">
        <f t="shared" si="14"/>
        <v>7.4424141420380544E-7</v>
      </c>
      <c r="X99" s="7">
        <f t="shared" si="15"/>
        <v>4.2490031179419726E-4</v>
      </c>
      <c r="Y99">
        <v>2.3802150684931509</v>
      </c>
      <c r="Z99">
        <v>1.19</v>
      </c>
      <c r="AA99" t="s">
        <v>225</v>
      </c>
    </row>
    <row r="100" spans="1:27">
      <c r="A100" t="s">
        <v>226</v>
      </c>
      <c r="B100" t="s">
        <v>224</v>
      </c>
      <c r="C100">
        <v>-0.16</v>
      </c>
      <c r="D100">
        <v>-0.16</v>
      </c>
      <c r="E100">
        <v>0.09</v>
      </c>
      <c r="F100">
        <v>0.09</v>
      </c>
      <c r="G100">
        <v>0.47</v>
      </c>
      <c r="H100">
        <v>0.47</v>
      </c>
      <c r="I100">
        <v>0.04</v>
      </c>
      <c r="J100">
        <v>0.04</v>
      </c>
      <c r="K100">
        <v>13.74</v>
      </c>
      <c r="L100">
        <v>1.6E-2</v>
      </c>
      <c r="M100">
        <v>4.9000000000000002E-2</v>
      </c>
      <c r="N100">
        <v>4.2999999999999997E-2</v>
      </c>
      <c r="O100">
        <v>2.67</v>
      </c>
      <c r="P100">
        <v>0.255</v>
      </c>
      <c r="Q100" s="7">
        <f t="shared" si="8"/>
        <v>8.7329679203000291E-2</v>
      </c>
      <c r="R100" s="7">
        <f t="shared" si="9"/>
        <v>2.4783651646834658E-3</v>
      </c>
      <c r="S100" s="7">
        <f t="shared" si="10"/>
        <v>1.8993000048685663E-2</v>
      </c>
      <c r="T100" s="7">
        <f t="shared" si="11"/>
        <v>2.1102828717514972E-3</v>
      </c>
      <c r="U100" s="7">
        <f t="shared" si="12"/>
        <v>1.8139382068969453E-3</v>
      </c>
      <c r="V100" s="7">
        <f t="shared" si="13"/>
        <v>4.0114566175969188E-5</v>
      </c>
      <c r="W100" s="7">
        <f t="shared" si="14"/>
        <v>7.3723435414597441E-6</v>
      </c>
      <c r="X100" s="7">
        <f t="shared" si="15"/>
        <v>1.0776170240389029E-3</v>
      </c>
      <c r="Y100">
        <v>2.3802150684931509</v>
      </c>
      <c r="Z100">
        <v>1.19</v>
      </c>
      <c r="AA100" t="s">
        <v>225</v>
      </c>
    </row>
    <row r="101" spans="1:27">
      <c r="A101" t="s">
        <v>227</v>
      </c>
      <c r="B101" t="s">
        <v>228</v>
      </c>
      <c r="C101">
        <v>-0.18</v>
      </c>
      <c r="D101">
        <v>-0.17</v>
      </c>
      <c r="E101">
        <v>0.1</v>
      </c>
      <c r="F101">
        <v>0.09</v>
      </c>
      <c r="G101">
        <v>0.47</v>
      </c>
      <c r="H101">
        <v>0.41</v>
      </c>
      <c r="I101">
        <v>0.05</v>
      </c>
      <c r="J101">
        <v>0.04</v>
      </c>
      <c r="K101">
        <v>7.3708999999999998</v>
      </c>
      <c r="L101">
        <v>8.0000000000000004E-4</v>
      </c>
      <c r="M101">
        <v>0.08</v>
      </c>
      <c r="N101">
        <v>0.08</v>
      </c>
      <c r="O101">
        <v>3.11</v>
      </c>
      <c r="P101">
        <v>0.23</v>
      </c>
      <c r="Q101" s="7">
        <f t="shared" si="8"/>
        <v>5.5090881574009404E-2</v>
      </c>
      <c r="R101" s="7">
        <f t="shared" si="9"/>
        <v>1.7915778190825829E-3</v>
      </c>
      <c r="S101" s="7">
        <f t="shared" si="10"/>
        <v>1.6378435467503345E-2</v>
      </c>
      <c r="T101" s="7">
        <f t="shared" si="11"/>
        <v>1.8031647727455157E-3</v>
      </c>
      <c r="U101" s="7">
        <f t="shared" si="12"/>
        <v>1.211266931680312E-3</v>
      </c>
      <c r="V101" s="7">
        <f t="shared" si="13"/>
        <v>1.0549716887280739E-4</v>
      </c>
      <c r="W101" s="7">
        <f t="shared" si="14"/>
        <v>5.9254403008238136E-7</v>
      </c>
      <c r="X101" s="7">
        <f t="shared" si="15"/>
        <v>1.3315801193092155E-3</v>
      </c>
      <c r="Y101">
        <v>11.668493150684929</v>
      </c>
      <c r="Z101">
        <v>2.39</v>
      </c>
      <c r="AA101" t="s">
        <v>188</v>
      </c>
    </row>
    <row r="102" spans="1:27">
      <c r="A102" t="s">
        <v>229</v>
      </c>
      <c r="B102" t="s">
        <v>228</v>
      </c>
      <c r="C102">
        <v>-0.18</v>
      </c>
      <c r="D102">
        <v>-0.17</v>
      </c>
      <c r="E102">
        <v>0.1</v>
      </c>
      <c r="F102">
        <v>0.09</v>
      </c>
      <c r="G102">
        <v>0.47</v>
      </c>
      <c r="H102">
        <v>0.41</v>
      </c>
      <c r="I102">
        <v>0.05</v>
      </c>
      <c r="J102">
        <v>0.04</v>
      </c>
      <c r="K102">
        <v>3693</v>
      </c>
      <c r="L102">
        <v>253</v>
      </c>
      <c r="M102">
        <v>0.17</v>
      </c>
      <c r="N102">
        <v>0.09</v>
      </c>
      <c r="O102">
        <v>3.1</v>
      </c>
      <c r="P102">
        <v>0.5</v>
      </c>
      <c r="Q102" s="7">
        <f t="shared" si="8"/>
        <v>3.4752462312453618</v>
      </c>
      <c r="R102" s="7">
        <f t="shared" si="9"/>
        <v>0.19484644204066143</v>
      </c>
      <c r="S102" s="7">
        <f t="shared" si="10"/>
        <v>0.1281896122323756</v>
      </c>
      <c r="T102" s="7">
        <f t="shared" si="11"/>
        <v>2.3425438436055126E-2</v>
      </c>
      <c r="U102" s="7">
        <f t="shared" si="12"/>
        <v>2.0675743908447675E-2</v>
      </c>
      <c r="V102" s="7">
        <f t="shared" si="13"/>
        <v>2.0196695161727391E-3</v>
      </c>
      <c r="W102" s="7">
        <f t="shared" si="14"/>
        <v>2.9273374758363589E-3</v>
      </c>
      <c r="X102" s="7">
        <f t="shared" si="15"/>
        <v>1.0421919693689073E-2</v>
      </c>
      <c r="Y102">
        <v>11.668493150684929</v>
      </c>
      <c r="Z102">
        <v>2.39</v>
      </c>
      <c r="AA102" t="s">
        <v>188</v>
      </c>
    </row>
    <row r="103" spans="1:27">
      <c r="A103" t="s">
        <v>230</v>
      </c>
      <c r="B103" t="s">
        <v>231</v>
      </c>
      <c r="C103">
        <v>-0.04</v>
      </c>
      <c r="D103">
        <v>-0.03</v>
      </c>
      <c r="E103">
        <v>0.1</v>
      </c>
      <c r="F103">
        <v>0.09</v>
      </c>
      <c r="G103">
        <v>0.44</v>
      </c>
      <c r="H103">
        <v>0.39</v>
      </c>
      <c r="I103">
        <v>0.04</v>
      </c>
      <c r="J103">
        <v>0.04</v>
      </c>
      <c r="K103">
        <v>2.64385</v>
      </c>
      <c r="L103">
        <v>9.0000000000000006E-5</v>
      </c>
      <c r="M103">
        <v>0.16</v>
      </c>
      <c r="N103">
        <v>1.9E-2</v>
      </c>
      <c r="O103">
        <v>18.34</v>
      </c>
      <c r="P103">
        <v>0.52</v>
      </c>
      <c r="Q103" s="7">
        <f t="shared" si="8"/>
        <v>2.7351690096524148E-2</v>
      </c>
      <c r="R103" s="7">
        <f t="shared" si="9"/>
        <v>9.3510072214024118E-4</v>
      </c>
      <c r="S103" s="7">
        <f t="shared" si="10"/>
        <v>6.5730479447272464E-2</v>
      </c>
      <c r="T103" s="7">
        <f t="shared" si="11"/>
        <v>4.8697953084132165E-3</v>
      </c>
      <c r="U103" s="7">
        <f t="shared" si="12"/>
        <v>1.8636777160622509E-3</v>
      </c>
      <c r="V103" s="7">
        <f t="shared" si="13"/>
        <v>2.0507046132974983E-4</v>
      </c>
      <c r="W103" s="7">
        <f t="shared" si="14"/>
        <v>7.4584956915792288E-7</v>
      </c>
      <c r="X103" s="7">
        <f t="shared" si="15"/>
        <v>4.4943917570784584E-3</v>
      </c>
      <c r="Y103">
        <v>6.5</v>
      </c>
      <c r="Z103">
        <v>4.2699999999999996</v>
      </c>
      <c r="AA103" t="s">
        <v>188</v>
      </c>
    </row>
    <row r="104" spans="1:27">
      <c r="A104" t="s">
        <v>232</v>
      </c>
      <c r="B104" t="s">
        <v>233</v>
      </c>
      <c r="C104">
        <v>-0.08</v>
      </c>
      <c r="D104">
        <v>-0.08</v>
      </c>
      <c r="E104">
        <v>0.09</v>
      </c>
      <c r="F104">
        <v>0.09</v>
      </c>
      <c r="G104">
        <v>0.47</v>
      </c>
      <c r="H104">
        <v>0.47</v>
      </c>
      <c r="I104">
        <v>0.04</v>
      </c>
      <c r="J104">
        <v>0.04</v>
      </c>
      <c r="K104">
        <v>8.7075999999999993</v>
      </c>
      <c r="L104">
        <v>2.2499999999999998E-3</v>
      </c>
      <c r="M104">
        <v>0.08</v>
      </c>
      <c r="N104">
        <v>7.4999999999999997E-2</v>
      </c>
      <c r="O104">
        <v>2.6</v>
      </c>
      <c r="P104">
        <v>0.315</v>
      </c>
      <c r="Q104" s="7">
        <f t="shared" si="8"/>
        <v>6.4432209367085352E-2</v>
      </c>
      <c r="R104" s="7">
        <f t="shared" si="9"/>
        <v>1.827897794264782E-3</v>
      </c>
      <c r="S104" s="7">
        <f t="shared" si="10"/>
        <v>1.5854553803427544E-2</v>
      </c>
      <c r="T104" s="7">
        <f t="shared" si="11"/>
        <v>2.1232012783096348E-3</v>
      </c>
      <c r="U104" s="7">
        <f t="shared" si="12"/>
        <v>1.9208401723383374E-3</v>
      </c>
      <c r="V104" s="7">
        <f t="shared" si="13"/>
        <v>9.5740059199441723E-5</v>
      </c>
      <c r="W104" s="7">
        <f t="shared" si="14"/>
        <v>1.365578960054511E-6</v>
      </c>
      <c r="X104" s="7">
        <f t="shared" si="15"/>
        <v>8.995491519675203E-4</v>
      </c>
      <c r="Y104">
        <v>11.879340821917809</v>
      </c>
      <c r="Z104">
        <v>1.81</v>
      </c>
      <c r="AA104" t="s">
        <v>234</v>
      </c>
    </row>
    <row r="105" spans="1:27">
      <c r="A105" t="s">
        <v>235</v>
      </c>
      <c r="B105" t="s">
        <v>236</v>
      </c>
      <c r="C105">
        <v>-0.21</v>
      </c>
      <c r="D105">
        <v>-0.2</v>
      </c>
      <c r="E105">
        <v>0.1</v>
      </c>
      <c r="F105">
        <v>0.09</v>
      </c>
      <c r="G105">
        <v>0.3</v>
      </c>
      <c r="H105">
        <v>0.36</v>
      </c>
      <c r="I105">
        <v>0.03</v>
      </c>
      <c r="J105">
        <v>0.04</v>
      </c>
      <c r="K105">
        <v>5.3686499999999997</v>
      </c>
      <c r="L105">
        <v>9.0000000000000006E-5</v>
      </c>
      <c r="M105">
        <v>3.1E-2</v>
      </c>
      <c r="N105">
        <v>1.4E-2</v>
      </c>
      <c r="O105">
        <v>12.65</v>
      </c>
      <c r="P105">
        <v>0.18</v>
      </c>
      <c r="Q105" s="7">
        <f t="shared" si="8"/>
        <v>4.2705353237145333E-2</v>
      </c>
      <c r="R105" s="7">
        <f t="shared" si="9"/>
        <v>1.5816798215331691E-3</v>
      </c>
      <c r="S105" s="7">
        <f t="shared" si="10"/>
        <v>5.5112308190950449E-2</v>
      </c>
      <c r="T105" s="7">
        <f t="shared" si="11"/>
        <v>3.1607185174149788E-3</v>
      </c>
      <c r="U105" s="7">
        <f t="shared" si="12"/>
        <v>7.842067568672791E-4</v>
      </c>
      <c r="V105" s="7">
        <f t="shared" si="13"/>
        <v>2.394174977640762E-5</v>
      </c>
      <c r="W105" s="7">
        <f t="shared" si="14"/>
        <v>3.079674118686288E-7</v>
      </c>
      <c r="X105" s="7">
        <f t="shared" si="15"/>
        <v>3.061794899497248E-3</v>
      </c>
      <c r="Y105">
        <v>6.9671232876712326</v>
      </c>
      <c r="Z105">
        <v>1.79</v>
      </c>
      <c r="AA105" t="s">
        <v>188</v>
      </c>
    </row>
    <row r="106" spans="1:27">
      <c r="A106" t="s">
        <v>237</v>
      </c>
      <c r="B106" t="s">
        <v>236</v>
      </c>
      <c r="C106">
        <v>-0.21</v>
      </c>
      <c r="D106">
        <v>-0.2</v>
      </c>
      <c r="E106">
        <v>0.1</v>
      </c>
      <c r="F106">
        <v>0.09</v>
      </c>
      <c r="G106">
        <v>0.3</v>
      </c>
      <c r="H106">
        <v>0.36</v>
      </c>
      <c r="I106">
        <v>0.03</v>
      </c>
      <c r="J106">
        <v>0.04</v>
      </c>
      <c r="K106">
        <v>12.918200000000001</v>
      </c>
      <c r="L106">
        <v>2.2000000000000001E-3</v>
      </c>
      <c r="M106">
        <v>7.0000000000000007E-2</v>
      </c>
      <c r="N106">
        <v>0.06</v>
      </c>
      <c r="O106">
        <v>3.18</v>
      </c>
      <c r="P106">
        <v>0.18</v>
      </c>
      <c r="Q106" s="7">
        <f t="shared" si="8"/>
        <v>7.6684382827996472E-2</v>
      </c>
      <c r="R106" s="7">
        <f t="shared" si="9"/>
        <v>2.8401756713462047E-3</v>
      </c>
      <c r="S106" s="7">
        <f t="shared" si="10"/>
        <v>1.8528473506394624E-2</v>
      </c>
      <c r="T106" s="7">
        <f t="shared" si="11"/>
        <v>1.4716116075463577E-3</v>
      </c>
      <c r="U106" s="7">
        <f t="shared" si="12"/>
        <v>1.0487815192298843E-3</v>
      </c>
      <c r="V106" s="7">
        <f t="shared" si="13"/>
        <v>7.8202782360423524E-5</v>
      </c>
      <c r="W106" s="7">
        <f t="shared" si="14"/>
        <v>1.0518142804742711E-6</v>
      </c>
      <c r="X106" s="7">
        <f t="shared" si="15"/>
        <v>1.029359639244146E-3</v>
      </c>
      <c r="Y106">
        <v>6.9671232876712326</v>
      </c>
      <c r="Z106">
        <v>1.79</v>
      </c>
      <c r="AA106" t="s">
        <v>188</v>
      </c>
    </row>
    <row r="107" spans="1:27">
      <c r="A107" t="s">
        <v>238</v>
      </c>
      <c r="B107" t="s">
        <v>236</v>
      </c>
      <c r="C107">
        <v>-0.21</v>
      </c>
      <c r="D107">
        <v>-0.2</v>
      </c>
      <c r="E107">
        <v>0.1</v>
      </c>
      <c r="F107">
        <v>0.09</v>
      </c>
      <c r="G107">
        <v>0.3</v>
      </c>
      <c r="H107">
        <v>0.36</v>
      </c>
      <c r="I107">
        <v>0.03</v>
      </c>
      <c r="J107">
        <v>0.04</v>
      </c>
      <c r="K107">
        <v>66.64</v>
      </c>
      <c r="L107">
        <v>0.08</v>
      </c>
      <c r="M107">
        <v>0.25</v>
      </c>
      <c r="N107">
        <v>0.09</v>
      </c>
      <c r="O107">
        <v>2.16</v>
      </c>
      <c r="P107">
        <v>0.22</v>
      </c>
      <c r="Q107" s="7">
        <f t="shared" si="8"/>
        <v>0.22894381543102948</v>
      </c>
      <c r="R107" s="7">
        <f t="shared" si="9"/>
        <v>8.4813799984563652E-3</v>
      </c>
      <c r="S107" s="7">
        <f t="shared" si="10"/>
        <v>2.1107147345390216E-2</v>
      </c>
      <c r="T107" s="7">
        <f t="shared" si="11"/>
        <v>2.5006740903588398E-3</v>
      </c>
      <c r="U107" s="7">
        <f t="shared" si="12"/>
        <v>2.1498020444378919E-3</v>
      </c>
      <c r="V107" s="7">
        <f t="shared" si="13"/>
        <v>5.0657153628936506E-4</v>
      </c>
      <c r="W107" s="7">
        <f t="shared" si="14"/>
        <v>8.4462374331293354E-6</v>
      </c>
      <c r="X107" s="7">
        <f t="shared" si="15"/>
        <v>1.1726192969661233E-3</v>
      </c>
      <c r="Y107">
        <v>6.9671232876712326</v>
      </c>
      <c r="Z107">
        <v>1.79</v>
      </c>
      <c r="AA107" t="s">
        <v>188</v>
      </c>
    </row>
    <row r="108" spans="1:27">
      <c r="A108" t="s">
        <v>239</v>
      </c>
      <c r="B108" t="s">
        <v>236</v>
      </c>
      <c r="C108">
        <v>-0.21</v>
      </c>
      <c r="D108">
        <v>-0.2</v>
      </c>
      <c r="E108">
        <v>0.1</v>
      </c>
      <c r="F108">
        <v>0.09</v>
      </c>
      <c r="G108">
        <v>0.3</v>
      </c>
      <c r="H108">
        <v>0.36</v>
      </c>
      <c r="I108">
        <v>0.03</v>
      </c>
      <c r="J108">
        <v>0.04</v>
      </c>
      <c r="K108">
        <v>3.1494499999999999</v>
      </c>
      <c r="L108">
        <v>1.7000000000000001E-4</v>
      </c>
      <c r="M108">
        <v>0.32</v>
      </c>
      <c r="N108">
        <v>0.09</v>
      </c>
      <c r="O108">
        <v>1.96</v>
      </c>
      <c r="P108">
        <v>0.2</v>
      </c>
      <c r="Q108" s="7">
        <f t="shared" si="8"/>
        <v>2.9926923209412558E-2</v>
      </c>
      <c r="R108" s="7">
        <f t="shared" si="9"/>
        <v>1.1084050864801208E-3</v>
      </c>
      <c r="S108" s="7">
        <f t="shared" si="10"/>
        <v>6.7757008329938136E-3</v>
      </c>
      <c r="T108" s="7">
        <f t="shared" si="11"/>
        <v>8.1669631979381469E-4</v>
      </c>
      <c r="U108" s="7">
        <f t="shared" si="12"/>
        <v>6.9139804418304229E-4</v>
      </c>
      <c r="V108" s="7">
        <f t="shared" si="13"/>
        <v>2.174021657645074E-4</v>
      </c>
      <c r="W108" s="7">
        <f t="shared" si="14"/>
        <v>1.2191220071324078E-7</v>
      </c>
      <c r="X108" s="7">
        <f t="shared" si="15"/>
        <v>3.7642782405521196E-4</v>
      </c>
      <c r="Y108">
        <v>6.9671232876712326</v>
      </c>
      <c r="Z108">
        <v>1.79</v>
      </c>
      <c r="AA108" t="s">
        <v>188</v>
      </c>
    </row>
    <row r="109" spans="1:27" s="8" customFormat="1">
      <c r="A109" s="8" t="s">
        <v>240</v>
      </c>
      <c r="B109" s="8" t="s">
        <v>241</v>
      </c>
      <c r="Q109" s="8">
        <f t="shared" si="8"/>
        <v>0</v>
      </c>
      <c r="R109" s="8" t="e">
        <f t="shared" si="9"/>
        <v>#DIV/0!</v>
      </c>
      <c r="S109" s="8">
        <f t="shared" si="10"/>
        <v>0</v>
      </c>
      <c r="T109" s="8" t="e">
        <f t="shared" si="11"/>
        <v>#DIV/0!</v>
      </c>
      <c r="U109" s="8">
        <f t="shared" si="12"/>
        <v>0</v>
      </c>
      <c r="V109" s="8">
        <f t="shared" si="13"/>
        <v>0</v>
      </c>
      <c r="W109" s="8" t="e">
        <f t="shared" si="14"/>
        <v>#DIV/0!</v>
      </c>
      <c r="X109" s="8" t="e">
        <f t="shared" si="15"/>
        <v>#DIV/0!</v>
      </c>
    </row>
    <row r="110" spans="1:27">
      <c r="A110" t="s">
        <v>242</v>
      </c>
      <c r="B110" t="s">
        <v>243</v>
      </c>
      <c r="C110">
        <v>-0.38</v>
      </c>
      <c r="D110">
        <v>-0.38</v>
      </c>
      <c r="E110">
        <v>0.09</v>
      </c>
      <c r="F110">
        <v>0.09</v>
      </c>
      <c r="G110">
        <v>0.39</v>
      </c>
      <c r="H110">
        <v>0.39</v>
      </c>
      <c r="I110">
        <v>0.03</v>
      </c>
      <c r="J110">
        <v>0.03</v>
      </c>
      <c r="K110">
        <v>14.638</v>
      </c>
      <c r="L110">
        <v>1.2500000000000001E-2</v>
      </c>
      <c r="M110">
        <v>0.13</v>
      </c>
      <c r="N110">
        <v>0.11</v>
      </c>
      <c r="O110">
        <v>1.67</v>
      </c>
      <c r="P110">
        <v>0.28999999999999998</v>
      </c>
      <c r="Q110" s="7">
        <f t="shared" si="8"/>
        <v>8.5601384301236427E-2</v>
      </c>
      <c r="R110" s="7">
        <f t="shared" si="9"/>
        <v>2.1954482133507529E-3</v>
      </c>
      <c r="S110" s="7">
        <f t="shared" si="10"/>
        <v>1.0635611396488311E-2</v>
      </c>
      <c r="T110" s="7">
        <f t="shared" si="11"/>
        <v>1.9319601761956693E-3</v>
      </c>
      <c r="U110" s="7">
        <f t="shared" si="12"/>
        <v>1.8469025778332993E-3</v>
      </c>
      <c r="V110" s="7">
        <f t="shared" si="13"/>
        <v>1.5470373611004256E-4</v>
      </c>
      <c r="W110" s="7">
        <f t="shared" si="14"/>
        <v>3.0273976967733277E-6</v>
      </c>
      <c r="X110" s="7">
        <f t="shared" si="15"/>
        <v>5.4541596905068252E-4</v>
      </c>
      <c r="Y110">
        <v>3.30904383561644</v>
      </c>
      <c r="Z110">
        <v>1.61</v>
      </c>
      <c r="AA110" t="s">
        <v>234</v>
      </c>
    </row>
    <row r="111" spans="1:27">
      <c r="A111" t="s">
        <v>244</v>
      </c>
      <c r="B111" t="s">
        <v>245</v>
      </c>
      <c r="C111">
        <v>-0.04</v>
      </c>
      <c r="D111">
        <v>-0.04</v>
      </c>
      <c r="E111">
        <v>0.1</v>
      </c>
      <c r="F111">
        <v>0.1</v>
      </c>
      <c r="G111">
        <v>0.54</v>
      </c>
      <c r="H111">
        <v>0.43</v>
      </c>
      <c r="I111">
        <v>0.05</v>
      </c>
      <c r="J111">
        <v>0.05</v>
      </c>
      <c r="K111">
        <v>598.29999999999995</v>
      </c>
      <c r="L111">
        <v>4.2</v>
      </c>
      <c r="M111">
        <v>0.3</v>
      </c>
      <c r="N111">
        <v>0.08</v>
      </c>
      <c r="O111">
        <v>5.62</v>
      </c>
      <c r="P111">
        <v>0.02</v>
      </c>
      <c r="Q111" s="7">
        <f t="shared" si="8"/>
        <v>1.0493174877051199</v>
      </c>
      <c r="R111" s="7">
        <f t="shared" si="9"/>
        <v>4.0966613593275289E-2</v>
      </c>
      <c r="S111" s="7">
        <f t="shared" si="10"/>
        <v>0.12659575376483972</v>
      </c>
      <c r="T111" s="7">
        <f t="shared" si="11"/>
        <v>1.0380050772118407E-2</v>
      </c>
      <c r="U111" s="7">
        <f t="shared" si="12"/>
        <v>4.5051869667202748E-4</v>
      </c>
      <c r="V111" s="7">
        <f t="shared" si="13"/>
        <v>3.3387891102814871E-3</v>
      </c>
      <c r="W111" s="7">
        <f t="shared" si="14"/>
        <v>2.9622940877615871E-4</v>
      </c>
      <c r="X111" s="7">
        <f t="shared" si="15"/>
        <v>9.8136243228557907E-3</v>
      </c>
      <c r="Y111">
        <v>10.142465753424659</v>
      </c>
      <c r="Z111">
        <v>4.2</v>
      </c>
      <c r="AA111" t="s">
        <v>115</v>
      </c>
    </row>
    <row r="112" spans="1:27" s="8" customFormat="1">
      <c r="A112" s="8" t="s">
        <v>246</v>
      </c>
      <c r="B112" s="8" t="s">
        <v>245</v>
      </c>
      <c r="C112" s="8">
        <v>-0.04</v>
      </c>
      <c r="D112" s="8">
        <v>-0.04</v>
      </c>
      <c r="E112" s="8">
        <v>0.1</v>
      </c>
      <c r="F112" s="8">
        <v>0.1</v>
      </c>
      <c r="G112" s="8">
        <v>0.54</v>
      </c>
      <c r="H112" s="8">
        <v>0.43</v>
      </c>
      <c r="I112" s="8">
        <v>0.05</v>
      </c>
      <c r="J112" s="8">
        <v>0.05</v>
      </c>
      <c r="K112" s="8">
        <v>4.4762000000000004</v>
      </c>
      <c r="L112" s="8">
        <v>4.0000000000000002E-4</v>
      </c>
      <c r="M112" s="8">
        <v>0.2</v>
      </c>
      <c r="N112" s="8">
        <v>0.15</v>
      </c>
      <c r="Q112" s="8">
        <f t="shared" si="8"/>
        <v>4.0139063060246734E-2</v>
      </c>
      <c r="R112" s="8">
        <f t="shared" si="9"/>
        <v>1.5557794756964631E-3</v>
      </c>
      <c r="S112" s="8">
        <f t="shared" si="10"/>
        <v>0</v>
      </c>
      <c r="T112" s="8">
        <f t="shared" si="11"/>
        <v>0</v>
      </c>
      <c r="U112" s="8">
        <f t="shared" si="12"/>
        <v>0</v>
      </c>
      <c r="V112" s="8">
        <f t="shared" si="13"/>
        <v>0</v>
      </c>
      <c r="W112" s="8">
        <f t="shared" si="14"/>
        <v>0</v>
      </c>
      <c r="X112" s="8">
        <f t="shared" si="15"/>
        <v>0</v>
      </c>
      <c r="AA112" s="8" t="s">
        <v>115</v>
      </c>
    </row>
    <row r="113" spans="1:27">
      <c r="A113" t="s">
        <v>247</v>
      </c>
      <c r="B113" t="s">
        <v>248</v>
      </c>
      <c r="C113">
        <v>-0.52</v>
      </c>
      <c r="D113">
        <v>-0.5</v>
      </c>
      <c r="E113">
        <v>0.1</v>
      </c>
      <c r="F113">
        <v>0.09</v>
      </c>
      <c r="G113">
        <v>0.3</v>
      </c>
      <c r="H113">
        <v>0.38</v>
      </c>
      <c r="I113">
        <v>0.03</v>
      </c>
      <c r="J113">
        <v>0.04</v>
      </c>
      <c r="K113">
        <v>7.2004000000000001</v>
      </c>
      <c r="L113">
        <v>1.6999999999999999E-3</v>
      </c>
      <c r="M113">
        <v>0.13</v>
      </c>
      <c r="N113">
        <v>0.1</v>
      </c>
      <c r="O113">
        <v>3.93</v>
      </c>
      <c r="P113">
        <v>0.4</v>
      </c>
      <c r="Q113" s="7">
        <f t="shared" si="8"/>
        <v>5.2881492593582137E-2</v>
      </c>
      <c r="R113" s="7">
        <f t="shared" si="9"/>
        <v>1.8555096370843885E-3</v>
      </c>
      <c r="S113" s="7">
        <f t="shared" si="10"/>
        <v>1.9418223397843271E-2</v>
      </c>
      <c r="T113" s="7">
        <f t="shared" si="11"/>
        <v>2.2397854891126482E-3</v>
      </c>
      <c r="U113" s="7">
        <f t="shared" si="12"/>
        <v>1.9764095061418087E-3</v>
      </c>
      <c r="V113" s="7">
        <f t="shared" si="13"/>
        <v>2.5677642576743212E-4</v>
      </c>
      <c r="W113" s="7">
        <f t="shared" si="14"/>
        <v>1.5282012006894786E-6</v>
      </c>
      <c r="X113" s="7">
        <f t="shared" si="15"/>
        <v>1.0220117577812249E-3</v>
      </c>
      <c r="Y113">
        <v>7.279452054794521</v>
      </c>
      <c r="Z113">
        <v>1.73</v>
      </c>
      <c r="AA113" t="s">
        <v>188</v>
      </c>
    </row>
    <row r="114" spans="1:27">
      <c r="A114" t="s">
        <v>249</v>
      </c>
      <c r="B114" t="s">
        <v>248</v>
      </c>
      <c r="C114">
        <v>-0.52</v>
      </c>
      <c r="D114">
        <v>-0.5</v>
      </c>
      <c r="E114">
        <v>0.1</v>
      </c>
      <c r="F114">
        <v>0.09</v>
      </c>
      <c r="G114">
        <v>0.3</v>
      </c>
      <c r="H114">
        <v>0.38</v>
      </c>
      <c r="I114">
        <v>0.03</v>
      </c>
      <c r="J114">
        <v>0.04</v>
      </c>
      <c r="K114">
        <v>28.14</v>
      </c>
      <c r="L114">
        <v>5.3000000000000817E-2</v>
      </c>
      <c r="M114">
        <v>0.02</v>
      </c>
      <c r="N114">
        <v>0.15</v>
      </c>
      <c r="O114">
        <v>1.71</v>
      </c>
      <c r="P114">
        <v>0.47</v>
      </c>
      <c r="Q114" s="7">
        <f t="shared" si="8"/>
        <v>0.13120448612667082</v>
      </c>
      <c r="R114" s="7">
        <f t="shared" si="9"/>
        <v>4.6066129456240074E-3</v>
      </c>
      <c r="S114" s="7">
        <f t="shared" si="10"/>
        <v>1.341991665974843E-2</v>
      </c>
      <c r="T114" s="7">
        <f t="shared" si="11"/>
        <v>3.755757261762123E-3</v>
      </c>
      <c r="U114" s="7">
        <f t="shared" si="12"/>
        <v>3.6885151053109716E-3</v>
      </c>
      <c r="V114" s="7">
        <f t="shared" si="13"/>
        <v>4.0275860323374637E-5</v>
      </c>
      <c r="W114" s="7">
        <f t="shared" si="14"/>
        <v>8.4252023568665925E-6</v>
      </c>
      <c r="X114" s="7">
        <f t="shared" si="15"/>
        <v>7.063114031446541E-4</v>
      </c>
      <c r="Y114">
        <v>7.279452054794521</v>
      </c>
      <c r="Z114">
        <v>1.73</v>
      </c>
      <c r="AA114" t="s">
        <v>188</v>
      </c>
    </row>
    <row r="115" spans="1:27">
      <c r="A115" t="s">
        <v>250</v>
      </c>
      <c r="B115" t="s">
        <v>248</v>
      </c>
      <c r="C115">
        <v>-0.52</v>
      </c>
      <c r="D115">
        <v>-0.5</v>
      </c>
      <c r="E115">
        <v>0.1</v>
      </c>
      <c r="F115">
        <v>0.09</v>
      </c>
      <c r="G115">
        <v>0.3</v>
      </c>
      <c r="H115">
        <v>0.38</v>
      </c>
      <c r="I115">
        <v>0.03</v>
      </c>
      <c r="J115">
        <v>0.04</v>
      </c>
      <c r="K115">
        <v>91.61</v>
      </c>
      <c r="L115">
        <v>0.81000000000000227</v>
      </c>
      <c r="M115">
        <v>0.03</v>
      </c>
      <c r="N115">
        <v>0.2</v>
      </c>
      <c r="O115">
        <v>1.52</v>
      </c>
      <c r="P115">
        <v>0.43</v>
      </c>
      <c r="Q115" s="7">
        <f t="shared" si="8"/>
        <v>0.2882003770501636</v>
      </c>
      <c r="R115" s="7">
        <f t="shared" si="9"/>
        <v>1.0253996884918641E-2</v>
      </c>
      <c r="S115" s="7">
        <f t="shared" si="10"/>
        <v>1.7675087893900085E-2</v>
      </c>
      <c r="T115" s="7">
        <f t="shared" si="11"/>
        <v>5.0873639809602255E-3</v>
      </c>
      <c r="U115" s="7">
        <f t="shared" si="12"/>
        <v>5.0001893384059451E-3</v>
      </c>
      <c r="V115" s="7">
        <f t="shared" si="13"/>
        <v>1.0614605881633525E-4</v>
      </c>
      <c r="W115" s="7">
        <f t="shared" si="14"/>
        <v>5.2093371153291543E-5</v>
      </c>
      <c r="X115" s="7">
        <f t="shared" si="15"/>
        <v>9.3026778388947821E-4</v>
      </c>
      <c r="Y115">
        <v>7.279452054794521</v>
      </c>
      <c r="Z115">
        <v>2.5099999999999998</v>
      </c>
      <c r="AA115" t="s">
        <v>188</v>
      </c>
    </row>
    <row r="116" spans="1:27">
      <c r="A116" t="s">
        <v>251</v>
      </c>
      <c r="B116" t="s">
        <v>248</v>
      </c>
      <c r="C116">
        <v>-0.52</v>
      </c>
      <c r="D116">
        <v>-0.5</v>
      </c>
      <c r="E116">
        <v>0.1</v>
      </c>
      <c r="F116">
        <v>0.09</v>
      </c>
      <c r="G116">
        <v>0.3</v>
      </c>
      <c r="H116">
        <v>0.38</v>
      </c>
      <c r="I116">
        <v>0.03</v>
      </c>
      <c r="J116">
        <v>0.04</v>
      </c>
      <c r="K116">
        <v>62.24</v>
      </c>
      <c r="L116">
        <v>0.54999999999999716</v>
      </c>
      <c r="M116">
        <v>0.02</v>
      </c>
      <c r="N116">
        <v>0.22</v>
      </c>
      <c r="O116">
        <v>0.92</v>
      </c>
      <c r="P116">
        <v>0.45</v>
      </c>
      <c r="Q116" s="7">
        <f t="shared" si="8"/>
        <v>0.22273015120178299</v>
      </c>
      <c r="R116" s="7">
        <f t="shared" si="9"/>
        <v>7.9244807893954702E-3</v>
      </c>
      <c r="S116" s="7">
        <f t="shared" si="10"/>
        <v>9.4071203318767584E-3</v>
      </c>
      <c r="T116" s="7">
        <f t="shared" si="11"/>
        <v>4.6281379764358931E-3</v>
      </c>
      <c r="U116" s="7">
        <f t="shared" si="12"/>
        <v>4.6013088579831968E-3</v>
      </c>
      <c r="V116" s="7">
        <f t="shared" si="13"/>
        <v>4.1407892617304654E-5</v>
      </c>
      <c r="W116" s="7">
        <f t="shared" si="14"/>
        <v>2.7709491123244376E-5</v>
      </c>
      <c r="X116" s="7">
        <f t="shared" si="15"/>
        <v>4.9511159641456629E-4</v>
      </c>
      <c r="Y116">
        <v>7.279452054794521</v>
      </c>
      <c r="Z116">
        <v>2.5099999999999998</v>
      </c>
      <c r="AA116" t="s">
        <v>188</v>
      </c>
    </row>
    <row r="117" spans="1:27">
      <c r="A117" t="s">
        <v>252</v>
      </c>
      <c r="B117" t="s">
        <v>248</v>
      </c>
      <c r="C117">
        <v>-0.52</v>
      </c>
      <c r="D117">
        <v>-0.5</v>
      </c>
      <c r="E117">
        <v>0.1</v>
      </c>
      <c r="F117">
        <v>0.09</v>
      </c>
      <c r="G117">
        <v>0.3</v>
      </c>
      <c r="H117">
        <v>0.38</v>
      </c>
      <c r="I117">
        <v>0.03</v>
      </c>
      <c r="J117">
        <v>0.04</v>
      </c>
      <c r="K117">
        <v>39.026000000000003</v>
      </c>
      <c r="L117">
        <v>0.19399999999999551</v>
      </c>
      <c r="M117">
        <v>0.03</v>
      </c>
      <c r="N117">
        <v>0.16</v>
      </c>
      <c r="O117">
        <v>1.08</v>
      </c>
      <c r="P117">
        <v>0.46500000000000002</v>
      </c>
      <c r="Q117" s="7">
        <f t="shared" si="8"/>
        <v>0.16316812238948558</v>
      </c>
      <c r="R117" s="7">
        <f t="shared" si="9"/>
        <v>5.7506771759924333E-3</v>
      </c>
      <c r="S117" s="7">
        <f t="shared" si="10"/>
        <v>9.449571932935023E-3</v>
      </c>
      <c r="T117" s="7">
        <f t="shared" si="11"/>
        <v>4.0991323427701128E-3</v>
      </c>
      <c r="U117" s="7">
        <f t="shared" si="12"/>
        <v>4.0685656933470236E-3</v>
      </c>
      <c r="V117" s="7">
        <f t="shared" si="13"/>
        <v>4.5398804201869792E-5</v>
      </c>
      <c r="W117" s="7">
        <f t="shared" si="14"/>
        <v>1.5658082261307441E-5</v>
      </c>
      <c r="X117" s="7">
        <f t="shared" si="15"/>
        <v>4.9734589120710654E-4</v>
      </c>
      <c r="Y117">
        <v>7.279452054794521</v>
      </c>
      <c r="Z117">
        <v>2.5099999999999998</v>
      </c>
      <c r="AA117" t="s">
        <v>188</v>
      </c>
    </row>
    <row r="118" spans="1:27">
      <c r="A118" t="s">
        <v>253</v>
      </c>
      <c r="B118" t="s">
        <v>248</v>
      </c>
      <c r="C118">
        <v>-0.52</v>
      </c>
      <c r="D118">
        <v>-0.5</v>
      </c>
      <c r="E118">
        <v>0.1</v>
      </c>
      <c r="F118">
        <v>0.09</v>
      </c>
      <c r="G118">
        <v>0.3</v>
      </c>
      <c r="H118">
        <v>0.38</v>
      </c>
      <c r="I118">
        <v>0.03</v>
      </c>
      <c r="J118">
        <v>0.04</v>
      </c>
      <c r="K118">
        <v>256.2</v>
      </c>
      <c r="L118">
        <v>13.80000000000001</v>
      </c>
      <c r="M118">
        <v>0.08</v>
      </c>
      <c r="N118">
        <v>0.41</v>
      </c>
      <c r="O118">
        <v>0.95</v>
      </c>
      <c r="P118">
        <v>0.46</v>
      </c>
      <c r="Q118" s="7">
        <f t="shared" si="8"/>
        <v>0.57207377527420922</v>
      </c>
      <c r="R118" s="7">
        <f t="shared" si="9"/>
        <v>2.8721501226893403E-2</v>
      </c>
      <c r="S118" s="7">
        <f t="shared" si="10"/>
        <v>1.5521070043868282E-2</v>
      </c>
      <c r="T118" s="7">
        <f t="shared" si="11"/>
        <v>7.582198133004185E-3</v>
      </c>
      <c r="U118" s="7">
        <f t="shared" si="12"/>
        <v>7.5154654949256949E-3</v>
      </c>
      <c r="V118" s="7">
        <f t="shared" si="13"/>
        <v>5.1237026714863075E-4</v>
      </c>
      <c r="W118" s="7">
        <f t="shared" si="14"/>
        <v>2.7867651132628492E-4</v>
      </c>
      <c r="X118" s="7">
        <f t="shared" si="15"/>
        <v>8.1689842336148859E-4</v>
      </c>
      <c r="Y118">
        <v>7.279452054794521</v>
      </c>
      <c r="Z118">
        <v>2.5099999999999998</v>
      </c>
      <c r="AA118" t="s">
        <v>188</v>
      </c>
    </row>
    <row r="119" spans="1:27">
      <c r="A119" t="s">
        <v>254</v>
      </c>
      <c r="B119" t="s">
        <v>255</v>
      </c>
      <c r="C119">
        <v>-0.24</v>
      </c>
      <c r="D119">
        <v>-0.23</v>
      </c>
      <c r="E119">
        <v>0.1</v>
      </c>
      <c r="F119">
        <v>0.09</v>
      </c>
      <c r="G119">
        <v>0.35</v>
      </c>
      <c r="H119">
        <v>0.37</v>
      </c>
      <c r="I119">
        <v>0.03</v>
      </c>
      <c r="J119">
        <v>0.04</v>
      </c>
      <c r="K119">
        <v>4.6938000000000004</v>
      </c>
      <c r="L119">
        <v>7.0000000000000001E-3</v>
      </c>
      <c r="M119">
        <v>0.2</v>
      </c>
      <c r="N119">
        <v>0.02</v>
      </c>
      <c r="O119">
        <v>8.6999999999999993</v>
      </c>
      <c r="P119">
        <v>0.19</v>
      </c>
      <c r="Q119" s="7">
        <f t="shared" si="8"/>
        <v>3.9405337556426737E-2</v>
      </c>
      <c r="R119" s="7">
        <f t="shared" si="9"/>
        <v>1.4205525075611739E-3</v>
      </c>
      <c r="S119" s="7">
        <f t="shared" si="10"/>
        <v>3.6183260700448146E-2</v>
      </c>
      <c r="T119" s="7">
        <f t="shared" si="11"/>
        <v>2.1149090882720684E-3</v>
      </c>
      <c r="U119" s="7">
        <f t="shared" si="12"/>
        <v>7.9020914173392521E-4</v>
      </c>
      <c r="V119" s="7">
        <f t="shared" si="13"/>
        <v>1.507635862518673E-4</v>
      </c>
      <c r="W119" s="7">
        <f t="shared" si="14"/>
        <v>1.7987048511024258E-5</v>
      </c>
      <c r="X119" s="7">
        <f t="shared" si="15"/>
        <v>1.9558519297539533E-3</v>
      </c>
      <c r="Y119">
        <v>2.054794520547945</v>
      </c>
      <c r="Z119">
        <v>3.27</v>
      </c>
      <c r="AA119" t="s">
        <v>188</v>
      </c>
    </row>
    <row r="120" spans="1:27">
      <c r="A120" t="s">
        <v>256</v>
      </c>
      <c r="B120" t="s">
        <v>257</v>
      </c>
      <c r="C120">
        <v>0.08</v>
      </c>
      <c r="D120">
        <v>0.08</v>
      </c>
      <c r="E120">
        <v>0.2</v>
      </c>
      <c r="F120">
        <v>0.2</v>
      </c>
      <c r="G120">
        <v>0.71</v>
      </c>
      <c r="H120">
        <v>0.5</v>
      </c>
      <c r="I120">
        <v>7.0000000000000007E-2</v>
      </c>
      <c r="J120">
        <v>0.06</v>
      </c>
      <c r="K120">
        <v>1050.3</v>
      </c>
      <c r="L120">
        <v>1.2</v>
      </c>
      <c r="M120">
        <v>0.32800000000000001</v>
      </c>
      <c r="N120">
        <v>4.0000000000000001E-3</v>
      </c>
      <c r="O120">
        <v>124.5</v>
      </c>
      <c r="P120">
        <v>0.3</v>
      </c>
      <c r="Q120" s="7">
        <f t="shared" si="8"/>
        <v>1.6057219178539779</v>
      </c>
      <c r="R120" s="7">
        <f t="shared" si="9"/>
        <v>6.4240520500495973E-2</v>
      </c>
      <c r="S120" s="7">
        <f t="shared" si="10"/>
        <v>3.7046538856385358</v>
      </c>
      <c r="T120" s="7">
        <f t="shared" si="11"/>
        <v>0.34592866785409859</v>
      </c>
      <c r="U120" s="7">
        <f t="shared" si="12"/>
        <v>8.9268768328639413E-3</v>
      </c>
      <c r="V120" s="7">
        <f t="shared" si="13"/>
        <v>5.4464575914794896E-3</v>
      </c>
      <c r="W120" s="7">
        <f t="shared" si="14"/>
        <v>1.4108936058796673E-3</v>
      </c>
      <c r="X120" s="7">
        <f t="shared" si="15"/>
        <v>0.34576769599293</v>
      </c>
      <c r="Y120">
        <v>4.0684931506849313</v>
      </c>
      <c r="Z120">
        <v>3.4</v>
      </c>
      <c r="AA120" t="s">
        <v>115</v>
      </c>
    </row>
    <row r="121" spans="1:27">
      <c r="A121" t="s">
        <v>258</v>
      </c>
      <c r="B121" t="s">
        <v>257</v>
      </c>
      <c r="C121">
        <v>0.08</v>
      </c>
      <c r="D121">
        <v>0.08</v>
      </c>
      <c r="E121">
        <v>0.2</v>
      </c>
      <c r="F121">
        <v>0.2</v>
      </c>
      <c r="G121">
        <v>0.71</v>
      </c>
      <c r="H121">
        <v>0.5</v>
      </c>
      <c r="I121">
        <v>7.0000000000000007E-2</v>
      </c>
      <c r="J121">
        <v>0.06</v>
      </c>
      <c r="K121">
        <v>7462.9</v>
      </c>
      <c r="L121">
        <v>103</v>
      </c>
      <c r="M121">
        <v>0.2</v>
      </c>
      <c r="N121">
        <v>0.2</v>
      </c>
      <c r="O121">
        <v>90</v>
      </c>
      <c r="P121">
        <v>1.2</v>
      </c>
      <c r="Q121" s="7">
        <f t="shared" si="8"/>
        <v>5.9347146190211797</v>
      </c>
      <c r="R121" s="7">
        <f t="shared" si="9"/>
        <v>0.24358802404184338</v>
      </c>
      <c r="S121" s="7">
        <f t="shared" si="10"/>
        <v>5.339953708224451</v>
      </c>
      <c r="T121" s="7">
        <f t="shared" si="11"/>
        <v>0.55097778274776477</v>
      </c>
      <c r="U121" s="7">
        <f t="shared" si="12"/>
        <v>7.1199382776326023E-2</v>
      </c>
      <c r="V121" s="7">
        <f t="shared" si="13"/>
        <v>0.22249807117601886</v>
      </c>
      <c r="W121" s="7">
        <f t="shared" si="14"/>
        <v>2.4566644420940861E-2</v>
      </c>
      <c r="X121" s="7">
        <f t="shared" si="15"/>
        <v>0.49839567943428209</v>
      </c>
      <c r="Y121">
        <v>4.0684931506849313</v>
      </c>
      <c r="Z121">
        <v>3.4</v>
      </c>
      <c r="AA121" t="s">
        <v>115</v>
      </c>
    </row>
    <row r="122" spans="1:27">
      <c r="A122" t="s">
        <v>259</v>
      </c>
      <c r="B122" t="s">
        <v>257</v>
      </c>
      <c r="C122">
        <v>0.08</v>
      </c>
      <c r="D122">
        <v>0.08</v>
      </c>
      <c r="E122">
        <v>0.2</v>
      </c>
      <c r="F122">
        <v>0.2</v>
      </c>
      <c r="G122">
        <v>0.71</v>
      </c>
      <c r="H122">
        <v>0.5</v>
      </c>
      <c r="I122">
        <v>7.0000000000000007E-2</v>
      </c>
      <c r="J122">
        <v>0.06</v>
      </c>
      <c r="K122">
        <v>3.6</v>
      </c>
      <c r="L122">
        <v>8.0000000000000004E-4</v>
      </c>
      <c r="M122">
        <v>0.15</v>
      </c>
      <c r="N122">
        <v>0.09</v>
      </c>
      <c r="O122">
        <v>2.4</v>
      </c>
      <c r="P122">
        <v>0.2</v>
      </c>
      <c r="Q122" s="7">
        <f t="shared" si="8"/>
        <v>3.6503100908673557E-2</v>
      </c>
      <c r="R122" s="7">
        <f t="shared" si="9"/>
        <v>1.4601340508807491E-3</v>
      </c>
      <c r="S122" s="7">
        <f t="shared" si="10"/>
        <v>1.126922241562657E-2</v>
      </c>
      <c r="T122" s="7">
        <f t="shared" si="11"/>
        <v>1.4185931381176763E-3</v>
      </c>
      <c r="U122" s="7">
        <f t="shared" si="12"/>
        <v>9.3910186796888082E-4</v>
      </c>
      <c r="V122" s="7">
        <f t="shared" si="13"/>
        <v>1.5563631980660732E-4</v>
      </c>
      <c r="W122" s="7">
        <f t="shared" si="14"/>
        <v>8.3475721597233871E-7</v>
      </c>
      <c r="X122" s="7">
        <f t="shared" si="15"/>
        <v>1.0517940921251465E-3</v>
      </c>
      <c r="Y122">
        <v>4.0684931506849313</v>
      </c>
      <c r="Z122">
        <v>3.4</v>
      </c>
      <c r="AA122" t="s">
        <v>115</v>
      </c>
    </row>
    <row r="123" spans="1:27">
      <c r="A123" t="s">
        <v>260</v>
      </c>
      <c r="B123" t="s">
        <v>257</v>
      </c>
      <c r="C123">
        <v>0.08</v>
      </c>
      <c r="D123">
        <v>0.08</v>
      </c>
      <c r="E123">
        <v>0.2</v>
      </c>
      <c r="F123">
        <v>0.2</v>
      </c>
      <c r="G123">
        <v>0.71</v>
      </c>
      <c r="H123">
        <v>0.5</v>
      </c>
      <c r="I123">
        <v>7.0000000000000007E-2</v>
      </c>
      <c r="J123">
        <v>0.06</v>
      </c>
      <c r="K123">
        <v>35.369999999999997</v>
      </c>
      <c r="L123">
        <v>7.0000000000000007E-2</v>
      </c>
      <c r="M123">
        <v>0.24</v>
      </c>
      <c r="N123">
        <v>0.12</v>
      </c>
      <c r="O123">
        <v>2</v>
      </c>
      <c r="P123">
        <v>0.2</v>
      </c>
      <c r="Q123" s="7">
        <f t="shared" si="8"/>
        <v>0.16744986369216203</v>
      </c>
      <c r="R123" s="7">
        <f t="shared" si="9"/>
        <v>6.7016372205899177E-3</v>
      </c>
      <c r="S123" s="7">
        <f t="shared" si="10"/>
        <v>1.9749198719573036E-2</v>
      </c>
      <c r="T123" s="7">
        <f t="shared" si="11"/>
        <v>2.7680935502003021E-3</v>
      </c>
      <c r="U123" s="7">
        <f t="shared" si="12"/>
        <v>1.9749198719573036E-3</v>
      </c>
      <c r="V123" s="7">
        <f t="shared" si="13"/>
        <v>6.0354087767795349E-4</v>
      </c>
      <c r="W123" s="7">
        <f t="shared" si="14"/>
        <v>1.3028403641222439E-5</v>
      </c>
      <c r="X123" s="7">
        <f t="shared" si="15"/>
        <v>1.8432585471601501E-3</v>
      </c>
      <c r="Y123">
        <v>4.0684931506849313</v>
      </c>
      <c r="Z123">
        <v>3.4</v>
      </c>
      <c r="AA123" t="s">
        <v>115</v>
      </c>
    </row>
    <row r="124" spans="1:27" s="8" customFormat="1">
      <c r="A124" s="8" t="s">
        <v>261</v>
      </c>
      <c r="B124" s="8" t="s">
        <v>262</v>
      </c>
      <c r="C124" s="8">
        <v>-0.01</v>
      </c>
      <c r="D124" s="8">
        <v>-0.01</v>
      </c>
      <c r="E124" s="8">
        <v>0.03</v>
      </c>
      <c r="F124" s="8">
        <v>0.03</v>
      </c>
      <c r="G124" s="8">
        <v>0.9</v>
      </c>
      <c r="H124" s="8">
        <v>0.83</v>
      </c>
      <c r="I124" s="8">
        <v>7.0000000000000007E-2</v>
      </c>
      <c r="J124" s="8">
        <v>0.06</v>
      </c>
      <c r="K124" s="8">
        <v>74.72</v>
      </c>
      <c r="L124" s="8">
        <v>0.1</v>
      </c>
      <c r="M124" s="8">
        <v>0.13</v>
      </c>
      <c r="N124" s="8">
        <v>0.04</v>
      </c>
      <c r="O124" s="8">
        <v>3</v>
      </c>
      <c r="P124" s="8">
        <v>0.12</v>
      </c>
      <c r="Q124" s="8">
        <f t="shared" si="8"/>
        <v>0.32642897147923211</v>
      </c>
      <c r="R124" s="8">
        <f t="shared" si="9"/>
        <v>7.8711485103549715E-3</v>
      </c>
      <c r="S124" s="8">
        <f t="shared" si="10"/>
        <v>5.4428697464487752E-2</v>
      </c>
      <c r="T124" s="8">
        <f t="shared" si="11"/>
        <v>3.7667710315738424E-3</v>
      </c>
      <c r="U124" s="8">
        <f t="shared" si="12"/>
        <v>2.1771478985795098E-3</v>
      </c>
      <c r="V124" s="8">
        <f t="shared" si="13"/>
        <v>2.878946463384563E-4</v>
      </c>
      <c r="W124" s="8">
        <f t="shared" si="14"/>
        <v>2.4281181952394612E-5</v>
      </c>
      <c r="X124" s="8">
        <f t="shared" si="15"/>
        <v>3.0602480502121628E-3</v>
      </c>
      <c r="AA124" s="8" t="s">
        <v>137</v>
      </c>
    </row>
    <row r="125" spans="1:27" s="8" customFormat="1">
      <c r="A125" s="8" t="s">
        <v>263</v>
      </c>
      <c r="B125" s="8" t="s">
        <v>262</v>
      </c>
      <c r="C125" s="8">
        <v>-0.01</v>
      </c>
      <c r="D125" s="8">
        <v>-0.01</v>
      </c>
      <c r="E125" s="8">
        <v>0.03</v>
      </c>
      <c r="F125" s="8">
        <v>0.03</v>
      </c>
      <c r="G125" s="8">
        <v>0.9</v>
      </c>
      <c r="H125" s="8">
        <v>0.83</v>
      </c>
      <c r="I125" s="8">
        <v>7.0000000000000007E-2</v>
      </c>
      <c r="J125" s="8">
        <v>0.06</v>
      </c>
      <c r="K125" s="8">
        <v>525.79999999999995</v>
      </c>
      <c r="L125" s="8">
        <v>9.1999999999999993</v>
      </c>
      <c r="M125" s="8">
        <v>0.32</v>
      </c>
      <c r="N125" s="8">
        <v>0.11</v>
      </c>
      <c r="O125" s="8">
        <v>2.27</v>
      </c>
      <c r="P125" s="8">
        <v>0.28000000000000003</v>
      </c>
      <c r="Q125" s="8">
        <f t="shared" si="8"/>
        <v>1.198701850211793</v>
      </c>
      <c r="R125" s="8">
        <f t="shared" si="9"/>
        <v>3.2090807523442455E-2</v>
      </c>
      <c r="S125" s="8">
        <f t="shared" si="10"/>
        <v>7.541128778425045E-2</v>
      </c>
      <c r="T125" s="8">
        <f t="shared" si="11"/>
        <v>1.0650855870603455E-2</v>
      </c>
      <c r="U125" s="8">
        <f t="shared" si="12"/>
        <v>9.3018328544449899E-3</v>
      </c>
      <c r="V125" s="8">
        <f t="shared" si="13"/>
        <v>2.9573054033039396E-3</v>
      </c>
      <c r="W125" s="8">
        <f t="shared" si="14"/>
        <v>4.3982746774128554E-4</v>
      </c>
      <c r="X125" s="8">
        <f t="shared" si="15"/>
        <v>4.2399920842550454E-3</v>
      </c>
      <c r="AA125" s="8" t="s">
        <v>137</v>
      </c>
    </row>
    <row r="126" spans="1:27">
      <c r="A126" t="s">
        <v>264</v>
      </c>
      <c r="B126" t="s">
        <v>265</v>
      </c>
      <c r="C126">
        <v>-0.18</v>
      </c>
      <c r="D126">
        <v>-0.17</v>
      </c>
      <c r="E126">
        <v>0.1</v>
      </c>
      <c r="F126">
        <v>0.09</v>
      </c>
      <c r="G126">
        <v>0.45</v>
      </c>
      <c r="H126">
        <v>0.4</v>
      </c>
      <c r="I126">
        <v>0.05</v>
      </c>
      <c r="J126">
        <v>0.04</v>
      </c>
      <c r="K126">
        <v>3657</v>
      </c>
      <c r="L126">
        <v>104</v>
      </c>
      <c r="M126">
        <v>0.08</v>
      </c>
      <c r="N126">
        <v>0.04</v>
      </c>
      <c r="O126">
        <v>15.51</v>
      </c>
      <c r="P126">
        <v>1.9450000000000001</v>
      </c>
      <c r="Q126" s="7">
        <f t="shared" si="8"/>
        <v>3.4243230381609258</v>
      </c>
      <c r="R126" s="7">
        <f t="shared" si="9"/>
        <v>0.13131542601688315</v>
      </c>
      <c r="S126" s="7">
        <f t="shared" si="10"/>
        <v>0.63607656155629233</v>
      </c>
      <c r="T126" s="7">
        <f t="shared" si="11"/>
        <v>9.5983473119325591E-2</v>
      </c>
      <c r="U126" s="7">
        <f t="shared" si="12"/>
        <v>7.9765887313152081E-2</v>
      </c>
      <c r="V126" s="7">
        <f t="shared" si="13"/>
        <v>2.0485557538044842E-3</v>
      </c>
      <c r="W126" s="7">
        <f t="shared" si="14"/>
        <v>6.0297112753490483E-3</v>
      </c>
      <c r="X126" s="7">
        <f t="shared" si="15"/>
        <v>5.3006380129691028E-2</v>
      </c>
      <c r="Y126">
        <v>10.02739726027397</v>
      </c>
      <c r="Z126">
        <v>3.57</v>
      </c>
      <c r="AA126" t="s">
        <v>188</v>
      </c>
    </row>
    <row r="127" spans="1:27">
      <c r="A127" t="s">
        <v>266</v>
      </c>
      <c r="B127" t="s">
        <v>265</v>
      </c>
      <c r="C127">
        <v>-0.18</v>
      </c>
      <c r="D127">
        <v>-0.17</v>
      </c>
      <c r="E127">
        <v>0.1</v>
      </c>
      <c r="F127">
        <v>0.09</v>
      </c>
      <c r="G127">
        <v>0.45</v>
      </c>
      <c r="H127">
        <v>0.4</v>
      </c>
      <c r="I127">
        <v>0.05</v>
      </c>
      <c r="J127">
        <v>0.04</v>
      </c>
      <c r="K127">
        <v>35.68</v>
      </c>
      <c r="L127">
        <v>0.03</v>
      </c>
      <c r="M127">
        <v>0.18</v>
      </c>
      <c r="N127">
        <v>0.14000000000000001</v>
      </c>
      <c r="O127">
        <v>1.62</v>
      </c>
      <c r="P127">
        <v>0.93</v>
      </c>
      <c r="Q127" s="7">
        <f t="shared" si="8"/>
        <v>0.15635363578533415</v>
      </c>
      <c r="R127" s="7">
        <f t="shared" si="9"/>
        <v>5.2125247090975659E-3</v>
      </c>
      <c r="S127" s="7">
        <f t="shared" si="10"/>
        <v>1.4009459381902616E-2</v>
      </c>
      <c r="T127" s="7">
        <f t="shared" si="11"/>
        <v>8.1349475365172716E-3</v>
      </c>
      <c r="U127" s="7">
        <f t="shared" si="12"/>
        <v>8.042467422944094E-3</v>
      </c>
      <c r="V127" s="7">
        <f t="shared" si="13"/>
        <v>3.6485983508055596E-4</v>
      </c>
      <c r="W127" s="7">
        <f t="shared" si="14"/>
        <v>3.9264179882014056E-6</v>
      </c>
      <c r="X127" s="7">
        <f t="shared" si="15"/>
        <v>1.1674549484918847E-3</v>
      </c>
      <c r="Y127">
        <v>9.8630136986301367E-2</v>
      </c>
      <c r="Z127">
        <v>3.53</v>
      </c>
      <c r="AA127" t="s">
        <v>188</v>
      </c>
    </row>
    <row r="128" spans="1:27">
      <c r="A128" t="s">
        <v>267</v>
      </c>
      <c r="B128" t="s">
        <v>268</v>
      </c>
      <c r="C128">
        <v>0.23</v>
      </c>
      <c r="D128">
        <v>0.22</v>
      </c>
      <c r="E128">
        <v>0.1</v>
      </c>
      <c r="F128">
        <v>0.09</v>
      </c>
      <c r="G128">
        <v>0.49</v>
      </c>
      <c r="H128">
        <v>0.36</v>
      </c>
      <c r="I128">
        <v>0.05</v>
      </c>
      <c r="J128">
        <v>0.04</v>
      </c>
      <c r="K128">
        <v>1924</v>
      </c>
      <c r="L128">
        <v>15</v>
      </c>
      <c r="M128">
        <v>3.7999999999999999E-2</v>
      </c>
      <c r="N128">
        <v>1.9E-2</v>
      </c>
      <c r="O128">
        <v>5.8</v>
      </c>
      <c r="P128">
        <v>3.1</v>
      </c>
      <c r="Q128" s="7">
        <f t="shared" si="8"/>
        <v>2.1546445527913884</v>
      </c>
      <c r="R128" s="7">
        <f t="shared" si="9"/>
        <v>8.0583596029138324E-2</v>
      </c>
      <c r="S128" s="7">
        <f t="shared" si="10"/>
        <v>0.17944349470360196</v>
      </c>
      <c r="T128" s="7">
        <f t="shared" si="11"/>
        <v>9.7339203305049624E-2</v>
      </c>
      <c r="U128" s="7">
        <f t="shared" si="12"/>
        <v>9.5909454065718297E-2</v>
      </c>
      <c r="V128" s="7">
        <f t="shared" si="13"/>
        <v>1.2974555575851588E-4</v>
      </c>
      <c r="W128" s="7">
        <f t="shared" si="14"/>
        <v>4.6632924819023402E-4</v>
      </c>
      <c r="X128" s="7">
        <f t="shared" si="15"/>
        <v>1.6615138398481669E-2</v>
      </c>
      <c r="Y128">
        <v>7</v>
      </c>
      <c r="Z128">
        <v>4.8</v>
      </c>
      <c r="AA128" t="s">
        <v>188</v>
      </c>
    </row>
    <row r="129" spans="1:27">
      <c r="A129" t="s">
        <v>269</v>
      </c>
      <c r="B129" t="s">
        <v>268</v>
      </c>
      <c r="C129">
        <v>0.23</v>
      </c>
      <c r="D129">
        <v>0.22</v>
      </c>
      <c r="E129">
        <v>0.1</v>
      </c>
      <c r="F129">
        <v>0.09</v>
      </c>
      <c r="G129">
        <v>0.49</v>
      </c>
      <c r="H129">
        <v>0.36</v>
      </c>
      <c r="I129">
        <v>0.05</v>
      </c>
      <c r="J129">
        <v>0.04</v>
      </c>
      <c r="K129">
        <v>5520</v>
      </c>
      <c r="L129">
        <v>390</v>
      </c>
      <c r="M129">
        <v>8.6999999999999994E-2</v>
      </c>
      <c r="N129">
        <v>5.6000000000000001E-2</v>
      </c>
      <c r="O129">
        <v>31.8</v>
      </c>
      <c r="P129">
        <v>0.7</v>
      </c>
      <c r="Q129" s="7">
        <f t="shared" si="8"/>
        <v>4.3504245641057118</v>
      </c>
      <c r="R129" s="7">
        <f t="shared" si="9"/>
        <v>0.26067316479612657</v>
      </c>
      <c r="S129" s="7">
        <f t="shared" si="10"/>
        <v>1.3936983838927315</v>
      </c>
      <c r="T129" s="7">
        <f t="shared" si="11"/>
        <v>0.13681460992447264</v>
      </c>
      <c r="U129" s="7">
        <f t="shared" si="12"/>
        <v>3.0678895242921764E-2</v>
      </c>
      <c r="V129" s="7">
        <f t="shared" si="13"/>
        <v>6.8418847520133773E-3</v>
      </c>
      <c r="W129" s="7">
        <f t="shared" si="14"/>
        <v>3.2822606867038966E-2</v>
      </c>
      <c r="X129" s="7">
        <f t="shared" si="15"/>
        <v>0.12904614665673445</v>
      </c>
      <c r="Y129">
        <v>7</v>
      </c>
      <c r="Z129">
        <v>4.8</v>
      </c>
      <c r="AA129" t="s">
        <v>188</v>
      </c>
    </row>
    <row r="130" spans="1:27" s="8" customFormat="1">
      <c r="A130" s="8" t="s">
        <v>270</v>
      </c>
      <c r="B130" s="8" t="s">
        <v>271</v>
      </c>
      <c r="C130" s="8">
        <v>-0.26800000000000002</v>
      </c>
      <c r="E130" s="8">
        <v>0</v>
      </c>
      <c r="G130" s="8">
        <v>0.77</v>
      </c>
      <c r="I130" s="8">
        <v>0</v>
      </c>
      <c r="K130" s="8">
        <v>15.76491</v>
      </c>
      <c r="L130" s="8">
        <v>3.8999999999999999E-4</v>
      </c>
      <c r="M130" s="8">
        <v>4.1599999999999998E-2</v>
      </c>
      <c r="N130" s="8">
        <v>7.1999999999999998E-3</v>
      </c>
      <c r="O130" s="8">
        <v>376.7</v>
      </c>
      <c r="P130" s="8">
        <v>2.9</v>
      </c>
      <c r="Q130" s="8">
        <f t="shared" si="8"/>
        <v>0</v>
      </c>
      <c r="R130" s="8" t="e">
        <f t="shared" si="9"/>
        <v>#DIV/0!</v>
      </c>
      <c r="S130" s="8">
        <f t="shared" si="10"/>
        <v>0</v>
      </c>
      <c r="T130" s="8" t="e">
        <f t="shared" si="11"/>
        <v>#DIV/0!</v>
      </c>
      <c r="U130" s="8">
        <f t="shared" si="12"/>
        <v>0</v>
      </c>
      <c r="V130" s="8">
        <f t="shared" si="13"/>
        <v>0</v>
      </c>
      <c r="W130" s="8">
        <f t="shared" si="14"/>
        <v>0</v>
      </c>
      <c r="X130" s="8" t="e">
        <f t="shared" si="15"/>
        <v>#DIV/0!</v>
      </c>
      <c r="Z130" s="8">
        <v>12</v>
      </c>
    </row>
    <row r="131" spans="1:27">
      <c r="A131" t="s">
        <v>272</v>
      </c>
      <c r="B131" t="s">
        <v>273</v>
      </c>
      <c r="C131">
        <v>0.16</v>
      </c>
      <c r="D131">
        <v>0.14000000000000001</v>
      </c>
      <c r="E131">
        <v>0.1</v>
      </c>
      <c r="F131">
        <v>0.09</v>
      </c>
      <c r="G131">
        <v>0.33</v>
      </c>
      <c r="H131">
        <v>0.32</v>
      </c>
      <c r="I131">
        <v>0.03</v>
      </c>
      <c r="J131">
        <v>0.04</v>
      </c>
      <c r="K131">
        <v>61.116599999999998</v>
      </c>
      <c r="L131">
        <v>8.6E-3</v>
      </c>
      <c r="M131">
        <v>3.2399999999999998E-2</v>
      </c>
      <c r="N131">
        <v>1.2999999999999999E-3</v>
      </c>
      <c r="O131">
        <v>214</v>
      </c>
      <c r="P131">
        <v>0.42</v>
      </c>
      <c r="Q131" s="7">
        <f t="shared" ref="Q131:Q194" si="16">(K131/365)^(2/3)*H131^(1/3)</f>
        <v>0.20779138622262977</v>
      </c>
      <c r="R131" s="7">
        <f t="shared" ref="R131:R194" si="17">SQRT((2/3*(K131/365)^(-1/3)*H131^(1/3)*(L131/365))^2+(1/3*(K131/365)^(2/3)*H131^(-2/3)*J131)^2)</f>
        <v>8.6579963693595267E-3</v>
      </c>
      <c r="S131" s="7">
        <f t="shared" ref="S131:S194" si="18">0.004919*O131*SQRT(1-M131^2)*K131^(1/3)*H131^(2/3)</f>
        <v>1.9388709537378559</v>
      </c>
      <c r="T131" s="7">
        <f t="shared" ref="T131:T194" si="19">SQRT(U131^2+V131^2+W131^2+X131^2)</f>
        <v>0.12123922770793916</v>
      </c>
      <c r="U131" s="7">
        <f t="shared" ref="U131:U194" si="20">0.004919*SQRT(1-M131^2)*K131^(1/3)*H131^(2/3)*P131</f>
        <v>3.8052607503266337E-3</v>
      </c>
      <c r="V131" s="7">
        <f t="shared" ref="V131:V194" si="21">0.004919*O131*M131/SQRT(1-M131^2)*K131^(1/3)*H131^(2/3)*N131</f>
        <v>8.1751063567929563E-5</v>
      </c>
      <c r="W131" s="7">
        <f t="shared" ref="W131:W194" si="22">0.004919*O131*SQRT(1-M131^2)*1/3*K131^(-2/3)*H131^(2/3)*L131</f>
        <v>9.0942505539387354E-5</v>
      </c>
      <c r="X131" s="7">
        <f t="shared" ref="X131:X194" si="23">0.004919*O131*SQRT(1-M131^2)*K131^(1/3)*2/3*H131^(-1/3)*I131</f>
        <v>0.12117943460861599</v>
      </c>
      <c r="Y131">
        <v>12.6</v>
      </c>
      <c r="Z131">
        <v>2.9603999999999999</v>
      </c>
      <c r="AA131" t="s">
        <v>188</v>
      </c>
    </row>
    <row r="132" spans="1:27">
      <c r="A132" t="s">
        <v>274</v>
      </c>
      <c r="B132" t="s">
        <v>273</v>
      </c>
      <c r="C132">
        <v>0.16</v>
      </c>
      <c r="D132">
        <v>0.14000000000000001</v>
      </c>
      <c r="E132">
        <v>0.1</v>
      </c>
      <c r="F132">
        <v>0.09</v>
      </c>
      <c r="G132">
        <v>0.33</v>
      </c>
      <c r="H132">
        <v>0.32</v>
      </c>
      <c r="I132">
        <v>0.03</v>
      </c>
      <c r="J132">
        <v>0.04</v>
      </c>
      <c r="K132">
        <v>30.088100000000001</v>
      </c>
      <c r="L132">
        <v>8.2000000000000007E-3</v>
      </c>
      <c r="M132">
        <v>0.25591000000000003</v>
      </c>
      <c r="N132">
        <v>9.3000000000000005E-4</v>
      </c>
      <c r="O132">
        <v>88.34</v>
      </c>
      <c r="P132">
        <v>0.47</v>
      </c>
      <c r="Q132" s="7">
        <f t="shared" si="16"/>
        <v>0.12955412904289509</v>
      </c>
      <c r="R132" s="7">
        <f t="shared" si="17"/>
        <v>5.3981400300558641E-3</v>
      </c>
      <c r="S132" s="7">
        <f t="shared" si="18"/>
        <v>0.61125785186316439</v>
      </c>
      <c r="T132" s="7">
        <f t="shared" si="19"/>
        <v>3.8342141009912858E-2</v>
      </c>
      <c r="U132" s="7">
        <f t="shared" si="20"/>
        <v>3.2521076565054019E-3</v>
      </c>
      <c r="V132" s="7">
        <f t="shared" si="21"/>
        <v>1.5567205904330633E-4</v>
      </c>
      <c r="W132" s="7">
        <f t="shared" si="22"/>
        <v>5.5529310982059883E-5</v>
      </c>
      <c r="X132" s="7">
        <f t="shared" si="23"/>
        <v>3.8203615741447768E-2</v>
      </c>
      <c r="Y132">
        <v>12.6</v>
      </c>
      <c r="Z132">
        <v>2.9603999999999999</v>
      </c>
      <c r="AA132" t="s">
        <v>188</v>
      </c>
    </row>
    <row r="133" spans="1:27">
      <c r="A133" t="s">
        <v>275</v>
      </c>
      <c r="B133" t="s">
        <v>273</v>
      </c>
      <c r="C133">
        <v>0.16</v>
      </c>
      <c r="D133">
        <v>0.14000000000000001</v>
      </c>
      <c r="E133">
        <v>0.1</v>
      </c>
      <c r="F133">
        <v>0.09</v>
      </c>
      <c r="G133">
        <v>0.33</v>
      </c>
      <c r="H133">
        <v>0.32</v>
      </c>
      <c r="I133">
        <v>0.03</v>
      </c>
      <c r="J133">
        <v>0.04</v>
      </c>
      <c r="K133">
        <v>1.9377800000000001</v>
      </c>
      <c r="L133">
        <v>2.0000000000000002E-5</v>
      </c>
      <c r="M133">
        <v>0.20699999999999999</v>
      </c>
      <c r="N133">
        <v>5.5E-2</v>
      </c>
      <c r="O133">
        <v>6.56</v>
      </c>
      <c r="P133">
        <v>0.37</v>
      </c>
      <c r="Q133" s="7">
        <f t="shared" si="16"/>
        <v>2.0815702036000378E-2</v>
      </c>
      <c r="R133" s="7">
        <f t="shared" si="17"/>
        <v>8.6732092999276312E-4</v>
      </c>
      <c r="S133" s="7">
        <f t="shared" si="18"/>
        <v>1.8413613901867749E-2</v>
      </c>
      <c r="T133" s="7">
        <f t="shared" si="19"/>
        <v>1.5655869647818834E-3</v>
      </c>
      <c r="U133" s="7">
        <f t="shared" si="20"/>
        <v>1.0385727353187605E-3</v>
      </c>
      <c r="V133" s="7">
        <f t="shared" si="21"/>
        <v>2.1902395157374785E-4</v>
      </c>
      <c r="W133" s="7">
        <f t="shared" si="22"/>
        <v>6.3349516463402275E-8</v>
      </c>
      <c r="X133" s="7">
        <f t="shared" si="23"/>
        <v>1.1508508688667343E-3</v>
      </c>
      <c r="Y133">
        <v>12.6</v>
      </c>
      <c r="Z133">
        <v>2.9603999999999999</v>
      </c>
      <c r="AA133" t="s">
        <v>188</v>
      </c>
    </row>
    <row r="134" spans="1:27">
      <c r="A134" t="s">
        <v>276</v>
      </c>
      <c r="B134" t="s">
        <v>273</v>
      </c>
      <c r="C134">
        <v>0.16</v>
      </c>
      <c r="D134">
        <v>0.14000000000000001</v>
      </c>
      <c r="E134">
        <v>0.1</v>
      </c>
      <c r="F134">
        <v>0.09</v>
      </c>
      <c r="G134">
        <v>0.33</v>
      </c>
      <c r="H134">
        <v>0.32</v>
      </c>
      <c r="I134">
        <v>0.03</v>
      </c>
      <c r="J134">
        <v>0.04</v>
      </c>
      <c r="K134">
        <v>124.26</v>
      </c>
      <c r="L134">
        <v>0.7</v>
      </c>
      <c r="M134">
        <v>5.5E-2</v>
      </c>
      <c r="N134">
        <v>1.2E-2</v>
      </c>
      <c r="O134">
        <v>3.42</v>
      </c>
      <c r="P134">
        <v>0.39</v>
      </c>
      <c r="Q134" s="7">
        <f t="shared" si="16"/>
        <v>0.33348449703445754</v>
      </c>
      <c r="R134" s="7">
        <f t="shared" si="17"/>
        <v>1.3951515900881154E-2</v>
      </c>
      <c r="S134" s="7">
        <f t="shared" si="18"/>
        <v>3.9215296049368346E-2</v>
      </c>
      <c r="T134" s="7">
        <f t="shared" si="19"/>
        <v>5.1001321392868757E-3</v>
      </c>
      <c r="U134" s="7">
        <f t="shared" si="20"/>
        <v>4.4719197249279688E-3</v>
      </c>
      <c r="V134" s="7">
        <f t="shared" si="21"/>
        <v>2.5960626287101588E-5</v>
      </c>
      <c r="W134" s="7">
        <f t="shared" si="22"/>
        <v>7.3637821864257273E-5</v>
      </c>
      <c r="X134" s="7">
        <f t="shared" si="23"/>
        <v>2.4509560030855216E-3</v>
      </c>
      <c r="Y134">
        <v>12.6</v>
      </c>
      <c r="Z134">
        <v>2.9603999999999999</v>
      </c>
      <c r="AA134" t="s">
        <v>188</v>
      </c>
    </row>
    <row r="135" spans="1:27">
      <c r="A135" t="s">
        <v>277</v>
      </c>
      <c r="B135" t="s">
        <v>278</v>
      </c>
      <c r="C135">
        <v>0.41</v>
      </c>
      <c r="D135">
        <v>0.44</v>
      </c>
      <c r="E135">
        <v>0.08</v>
      </c>
      <c r="F135">
        <v>0.03</v>
      </c>
      <c r="G135">
        <v>1.32</v>
      </c>
      <c r="H135">
        <v>1.27</v>
      </c>
      <c r="I135">
        <v>0.06</v>
      </c>
      <c r="J135">
        <v>0.13</v>
      </c>
      <c r="K135">
        <v>2.9162499999999998</v>
      </c>
      <c r="L135">
        <v>1.5E-5</v>
      </c>
      <c r="M135">
        <v>1.3299999999999999E-2</v>
      </c>
      <c r="N135">
        <v>4.1000000000000003E-3</v>
      </c>
      <c r="O135">
        <v>106.04</v>
      </c>
      <c r="P135">
        <v>0.73</v>
      </c>
      <c r="Q135" s="7">
        <f t="shared" si="16"/>
        <v>4.3280190653786368E-2</v>
      </c>
      <c r="R135" s="7">
        <f t="shared" si="17"/>
        <v>1.4767519195289171E-3</v>
      </c>
      <c r="S135" s="7">
        <f t="shared" si="18"/>
        <v>0.87388078799326929</v>
      </c>
      <c r="T135" s="7">
        <f t="shared" si="19"/>
        <v>2.8173638737181279E-2</v>
      </c>
      <c r="U135" s="7">
        <f t="shared" si="20"/>
        <v>6.0159654397876905E-3</v>
      </c>
      <c r="V135" s="7">
        <f t="shared" si="21"/>
        <v>4.7661150150123038E-5</v>
      </c>
      <c r="W135" s="7">
        <f t="shared" si="22"/>
        <v>1.4982953930446111E-6</v>
      </c>
      <c r="X135" s="7">
        <f t="shared" si="23"/>
        <v>2.7523804346244705E-2</v>
      </c>
      <c r="Y135">
        <v>2.117808219178082</v>
      </c>
      <c r="Z135">
        <v>2.1178347945205478</v>
      </c>
      <c r="AA135" t="s">
        <v>1521</v>
      </c>
    </row>
    <row r="136" spans="1:27">
      <c r="A136" t="s">
        <v>280</v>
      </c>
      <c r="B136" t="s">
        <v>278</v>
      </c>
      <c r="C136">
        <v>0.41</v>
      </c>
      <c r="D136">
        <v>0.44</v>
      </c>
      <c r="E136">
        <v>0.08</v>
      </c>
      <c r="F136">
        <v>0.03</v>
      </c>
      <c r="G136">
        <v>1.32</v>
      </c>
      <c r="H136">
        <v>1.27</v>
      </c>
      <c r="I136">
        <v>0.06</v>
      </c>
      <c r="J136">
        <v>0.13</v>
      </c>
      <c r="K136">
        <v>446.27</v>
      </c>
      <c r="L136">
        <v>0.22</v>
      </c>
      <c r="M136">
        <v>0.66159999999999997</v>
      </c>
      <c r="N136">
        <v>5.4000000000000003E-3</v>
      </c>
      <c r="O136">
        <v>440</v>
      </c>
      <c r="P136">
        <v>11</v>
      </c>
      <c r="Q136" s="7">
        <f t="shared" si="16"/>
        <v>1.2382389449039604</v>
      </c>
      <c r="R136" s="7">
        <f t="shared" si="17"/>
        <v>4.2251582599755276E-2</v>
      </c>
      <c r="S136" s="7">
        <f t="shared" si="18"/>
        <v>14.544862821132156</v>
      </c>
      <c r="T136" s="7">
        <f t="shared" si="19"/>
        <v>0.59213841684719071</v>
      </c>
      <c r="U136" s="7">
        <f t="shared" si="20"/>
        <v>0.36362157052830391</v>
      </c>
      <c r="V136" s="7">
        <f t="shared" si="21"/>
        <v>9.2414910671152331E-2</v>
      </c>
      <c r="W136" s="7">
        <f t="shared" si="22"/>
        <v>2.3900850909756265E-3</v>
      </c>
      <c r="X136" s="7">
        <f t="shared" si="23"/>
        <v>0.45810591562620967</v>
      </c>
      <c r="Y136">
        <v>2.117808219178082</v>
      </c>
      <c r="Z136">
        <v>2.1178347945205478</v>
      </c>
      <c r="AA136" t="s">
        <v>1521</v>
      </c>
    </row>
    <row r="137" spans="1:27">
      <c r="A137" t="s">
        <v>281</v>
      </c>
      <c r="B137" t="s">
        <v>282</v>
      </c>
      <c r="C137">
        <v>0.05</v>
      </c>
      <c r="D137">
        <v>0.05</v>
      </c>
      <c r="E137">
        <v>0.03</v>
      </c>
      <c r="F137">
        <v>0.03</v>
      </c>
      <c r="G137">
        <v>0.86</v>
      </c>
      <c r="H137">
        <v>0.87</v>
      </c>
      <c r="I137">
        <v>7.0000000000000007E-2</v>
      </c>
      <c r="J137">
        <v>0.06</v>
      </c>
      <c r="K137">
        <v>10.338523</v>
      </c>
      <c r="L137">
        <v>9.0000000000000002E-6</v>
      </c>
      <c r="M137">
        <v>0.34200000000000003</v>
      </c>
      <c r="N137">
        <v>6.0000000000000001E-3</v>
      </c>
      <c r="O137">
        <v>58.8</v>
      </c>
      <c r="P137">
        <v>0.9</v>
      </c>
      <c r="Q137" s="7">
        <f t="shared" si="16"/>
        <v>8.870542344942936E-2</v>
      </c>
      <c r="R137" s="7">
        <f t="shared" si="17"/>
        <v>2.0392051374183138E-3</v>
      </c>
      <c r="S137" s="7">
        <f t="shared" si="18"/>
        <v>0.53960465539657299</v>
      </c>
      <c r="T137" s="7">
        <f t="shared" si="19"/>
        <v>3.0125749491951178E-2</v>
      </c>
      <c r="U137" s="7">
        <f t="shared" si="20"/>
        <v>8.2592549295393836E-3</v>
      </c>
      <c r="V137" s="7">
        <f t="shared" si="21"/>
        <v>1.2539338745801622E-3</v>
      </c>
      <c r="W137" s="7">
        <f t="shared" si="22"/>
        <v>1.5658077717578409E-7</v>
      </c>
      <c r="X137" s="7">
        <f t="shared" si="23"/>
        <v>2.8944311017440695E-2</v>
      </c>
      <c r="Y137">
        <v>2.4657534246575339</v>
      </c>
      <c r="Z137">
        <v>3.1</v>
      </c>
      <c r="AA137" t="s">
        <v>150</v>
      </c>
    </row>
    <row r="138" spans="1:27">
      <c r="A138" t="s">
        <v>283</v>
      </c>
      <c r="B138" t="s">
        <v>282</v>
      </c>
      <c r="C138">
        <v>0.05</v>
      </c>
      <c r="D138">
        <v>0.05</v>
      </c>
      <c r="E138">
        <v>0.03</v>
      </c>
      <c r="F138">
        <v>0.03</v>
      </c>
      <c r="G138">
        <v>0.86</v>
      </c>
      <c r="H138">
        <v>0.87</v>
      </c>
      <c r="I138">
        <v>7.0000000000000007E-2</v>
      </c>
      <c r="J138">
        <v>0.06</v>
      </c>
      <c r="K138">
        <v>1610</v>
      </c>
      <c r="L138">
        <v>20</v>
      </c>
      <c r="M138">
        <v>8.5999999999999993E-2</v>
      </c>
      <c r="N138">
        <v>5.2999999999999999E-2</v>
      </c>
      <c r="O138">
        <v>25.2</v>
      </c>
      <c r="P138">
        <v>3</v>
      </c>
      <c r="Q138" s="7">
        <f t="shared" si="16"/>
        <v>2.5676062564717541</v>
      </c>
      <c r="R138" s="7">
        <f t="shared" si="17"/>
        <v>6.2738756477622337E-2</v>
      </c>
      <c r="S138" s="7">
        <f t="shared" si="18"/>
        <v>1.3191276823577187</v>
      </c>
      <c r="T138" s="7">
        <f t="shared" si="19"/>
        <v>0.17243678735965201</v>
      </c>
      <c r="U138" s="7">
        <f t="shared" si="20"/>
        <v>0.15703900980449031</v>
      </c>
      <c r="V138" s="7">
        <f t="shared" si="21"/>
        <v>6.0573843911433771E-3</v>
      </c>
      <c r="W138" s="7">
        <f t="shared" si="22"/>
        <v>5.46222642798227E-3</v>
      </c>
      <c r="X138" s="7">
        <f t="shared" si="23"/>
        <v>7.0757806716506E-2</v>
      </c>
      <c r="Y138">
        <v>2.4657534246575339</v>
      </c>
      <c r="Z138">
        <v>3.1</v>
      </c>
      <c r="AA138" t="s">
        <v>150</v>
      </c>
    </row>
    <row r="139" spans="1:27">
      <c r="A139" t="s">
        <v>284</v>
      </c>
      <c r="B139" t="s">
        <v>285</v>
      </c>
      <c r="C139">
        <v>0.18</v>
      </c>
      <c r="D139">
        <v>0.18</v>
      </c>
      <c r="E139">
        <v>0.06</v>
      </c>
      <c r="F139">
        <v>0.06</v>
      </c>
      <c r="G139">
        <v>1.038</v>
      </c>
      <c r="H139">
        <v>1</v>
      </c>
      <c r="I139">
        <v>3.9E-2</v>
      </c>
      <c r="J139">
        <v>0.09</v>
      </c>
      <c r="K139">
        <v>5.4160810000000001</v>
      </c>
      <c r="L139">
        <v>1.5999999999999999E-5</v>
      </c>
      <c r="M139">
        <v>0.129</v>
      </c>
      <c r="N139">
        <v>4.9000000000000002E-2</v>
      </c>
      <c r="O139">
        <v>92.1</v>
      </c>
      <c r="P139">
        <v>7.8</v>
      </c>
      <c r="Q139" s="7">
        <f t="shared" si="16"/>
        <v>6.0384877679626262E-2</v>
      </c>
      <c r="R139" s="7">
        <f t="shared" si="17"/>
        <v>1.8115463342923768E-3</v>
      </c>
      <c r="S139" s="7">
        <f t="shared" si="18"/>
        <v>0.78895860657631067</v>
      </c>
      <c r="T139" s="7">
        <f t="shared" si="19"/>
        <v>7.0078928647809249E-2</v>
      </c>
      <c r="U139" s="7">
        <f t="shared" si="20"/>
        <v>6.6817341273563785E-2</v>
      </c>
      <c r="V139" s="7">
        <f t="shared" si="21"/>
        <v>5.0714005283613219E-3</v>
      </c>
      <c r="W139" s="7">
        <f t="shared" si="22"/>
        <v>7.7690478319538722E-7</v>
      </c>
      <c r="X139" s="7">
        <f t="shared" si="23"/>
        <v>2.0512923770984078E-2</v>
      </c>
      <c r="Y139">
        <v>4.7732971506849324</v>
      </c>
      <c r="Z139">
        <v>39.299999999999997</v>
      </c>
      <c r="AA139" t="s">
        <v>286</v>
      </c>
    </row>
    <row r="140" spans="1:27">
      <c r="A140" t="s">
        <v>287</v>
      </c>
      <c r="B140" t="s">
        <v>285</v>
      </c>
      <c r="C140">
        <v>0.18</v>
      </c>
      <c r="D140">
        <v>0.18</v>
      </c>
      <c r="E140">
        <v>0.06</v>
      </c>
      <c r="F140">
        <v>0.06</v>
      </c>
      <c r="G140">
        <v>1.038</v>
      </c>
      <c r="H140">
        <v>1</v>
      </c>
      <c r="I140">
        <v>3.9E-2</v>
      </c>
      <c r="J140">
        <v>0.09</v>
      </c>
      <c r="K140">
        <v>1422</v>
      </c>
      <c r="L140">
        <v>14</v>
      </c>
      <c r="M140">
        <v>8.3000000000000004E-2</v>
      </c>
      <c r="N140">
        <v>8.3000000000000004E-2</v>
      </c>
      <c r="O140">
        <v>224</v>
      </c>
      <c r="P140">
        <v>14</v>
      </c>
      <c r="Q140" s="7">
        <f t="shared" si="16"/>
        <v>2.4759269170644611</v>
      </c>
      <c r="R140" s="7">
        <f t="shared" si="17"/>
        <v>7.6034738776810967E-2</v>
      </c>
      <c r="S140" s="7">
        <f t="shared" si="18"/>
        <v>12.347819409521948</v>
      </c>
      <c r="T140" s="7">
        <f t="shared" si="19"/>
        <v>0.84120637713174562</v>
      </c>
      <c r="U140" s="7">
        <f t="shared" si="20"/>
        <v>0.77173871309512165</v>
      </c>
      <c r="V140" s="7">
        <f t="shared" si="21"/>
        <v>8.5654199693887878E-2</v>
      </c>
      <c r="W140" s="7">
        <f t="shared" si="22"/>
        <v>4.0522614095946423E-2</v>
      </c>
      <c r="X140" s="7">
        <f t="shared" si="23"/>
        <v>0.32104330464757064</v>
      </c>
      <c r="Y140">
        <v>4.7732971506849324</v>
      </c>
      <c r="Z140">
        <v>39.299999999999997</v>
      </c>
      <c r="AA140" t="s">
        <v>286</v>
      </c>
    </row>
    <row r="141" spans="1:27">
      <c r="A141" t="s">
        <v>288</v>
      </c>
      <c r="B141" t="s">
        <v>289</v>
      </c>
      <c r="C141">
        <v>7.0000000000000007E-2</v>
      </c>
      <c r="D141">
        <v>7.0000000000000007E-2</v>
      </c>
      <c r="E141">
        <v>0.03</v>
      </c>
      <c r="F141">
        <v>0.03</v>
      </c>
      <c r="G141">
        <v>2.1</v>
      </c>
      <c r="H141">
        <v>2.09</v>
      </c>
      <c r="I141">
        <v>0.23</v>
      </c>
      <c r="J141">
        <v>0.24</v>
      </c>
      <c r="K141">
        <v>157.57</v>
      </c>
      <c r="L141">
        <v>0.65</v>
      </c>
      <c r="M141">
        <v>8.5000000000000006E-2</v>
      </c>
      <c r="N141">
        <v>5.3999999999999999E-2</v>
      </c>
      <c r="O141">
        <v>35.200000000000003</v>
      </c>
      <c r="P141">
        <v>2.2999999999999998</v>
      </c>
      <c r="Q141" s="7">
        <f t="shared" si="16"/>
        <v>0.73030208813221498</v>
      </c>
      <c r="R141" s="7">
        <f t="shared" si="17"/>
        <v>2.8026202326265379E-2</v>
      </c>
      <c r="S141" s="7">
        <f t="shared" si="18"/>
        <v>1.5232350974692723</v>
      </c>
      <c r="T141" s="7">
        <f t="shared" si="19"/>
        <v>0.14982903249073784</v>
      </c>
      <c r="U141" s="7">
        <f t="shared" si="20"/>
        <v>9.9529566027821759E-2</v>
      </c>
      <c r="V141" s="7">
        <f t="shared" si="21"/>
        <v>7.0425313866525271E-3</v>
      </c>
      <c r="W141" s="7">
        <f t="shared" si="22"/>
        <v>2.0945247897337215E-3</v>
      </c>
      <c r="X141" s="7">
        <f t="shared" si="23"/>
        <v>0.11175249518913324</v>
      </c>
      <c r="Y141">
        <v>4.3835616438356162</v>
      </c>
      <c r="Z141">
        <v>11.2</v>
      </c>
      <c r="AA141" t="s">
        <v>28</v>
      </c>
    </row>
    <row r="142" spans="1:27">
      <c r="A142" t="s">
        <v>290</v>
      </c>
      <c r="B142" t="s">
        <v>291</v>
      </c>
      <c r="C142">
        <v>0.25</v>
      </c>
      <c r="D142">
        <v>0.25</v>
      </c>
      <c r="E142">
        <v>0.02</v>
      </c>
      <c r="F142">
        <v>0.02</v>
      </c>
      <c r="G142">
        <v>1</v>
      </c>
      <c r="H142">
        <v>1</v>
      </c>
      <c r="I142">
        <v>7.0000000000000007E-2</v>
      </c>
      <c r="J142">
        <v>0.08</v>
      </c>
      <c r="K142">
        <v>383.70001000000002</v>
      </c>
      <c r="L142">
        <v>1.2</v>
      </c>
      <c r="M142">
        <v>0.36</v>
      </c>
      <c r="N142">
        <v>0.02</v>
      </c>
      <c r="O142">
        <v>34.9</v>
      </c>
      <c r="P142">
        <v>0.8</v>
      </c>
      <c r="Q142" s="7">
        <f t="shared" si="16"/>
        <v>1.033870072692755</v>
      </c>
      <c r="R142" s="7">
        <f t="shared" si="17"/>
        <v>2.7654008388214853E-2</v>
      </c>
      <c r="S142" s="7">
        <f t="shared" si="18"/>
        <v>1.1638373598952385</v>
      </c>
      <c r="T142" s="7">
        <f t="shared" si="19"/>
        <v>6.1283952876552555E-2</v>
      </c>
      <c r="U142" s="7">
        <f t="shared" si="20"/>
        <v>2.6678220284131544E-2</v>
      </c>
      <c r="V142" s="7">
        <f t="shared" si="21"/>
        <v>9.6273311020745826E-3</v>
      </c>
      <c r="W142" s="7">
        <f t="shared" si="22"/>
        <v>1.2132784253982569E-3</v>
      </c>
      <c r="X142" s="7">
        <f t="shared" si="23"/>
        <v>5.4312410128444469E-2</v>
      </c>
      <c r="Y142">
        <v>2.2999999999999998</v>
      </c>
      <c r="Z142">
        <v>1.7</v>
      </c>
      <c r="AA142" t="s">
        <v>292</v>
      </c>
    </row>
    <row r="143" spans="1:27">
      <c r="A143" t="s">
        <v>293</v>
      </c>
      <c r="B143" t="s">
        <v>294</v>
      </c>
      <c r="C143">
        <v>0.08</v>
      </c>
      <c r="D143">
        <v>0.08</v>
      </c>
      <c r="E143">
        <v>0.01</v>
      </c>
      <c r="F143">
        <v>0.01</v>
      </c>
      <c r="G143">
        <v>1.05</v>
      </c>
      <c r="H143">
        <v>1.05</v>
      </c>
      <c r="I143">
        <v>7.0000000000000007E-2</v>
      </c>
      <c r="J143">
        <v>0.09</v>
      </c>
      <c r="K143">
        <v>5.75962</v>
      </c>
      <c r="L143">
        <v>2.7999999999999998E-4</v>
      </c>
      <c r="M143">
        <v>7.6999999999999999E-2</v>
      </c>
      <c r="N143">
        <v>3.3000000000000002E-2</v>
      </c>
      <c r="O143">
        <v>4.54</v>
      </c>
      <c r="P143">
        <v>0.15</v>
      </c>
      <c r="Q143" s="7">
        <f t="shared" si="16"/>
        <v>6.3943599149073785E-2</v>
      </c>
      <c r="R143" s="7">
        <f t="shared" si="17"/>
        <v>1.8269611510747833E-3</v>
      </c>
      <c r="S143" s="7">
        <f t="shared" si="18"/>
        <v>4.1231789814368092E-2</v>
      </c>
      <c r="T143" s="7">
        <f t="shared" si="19"/>
        <v>2.2858411729546964E-3</v>
      </c>
      <c r="U143" s="7">
        <f t="shared" si="20"/>
        <v>1.3622838044394742E-3</v>
      </c>
      <c r="V143" s="7">
        <f t="shared" si="21"/>
        <v>1.053948640673647E-4</v>
      </c>
      <c r="W143" s="7">
        <f t="shared" si="22"/>
        <v>6.6815178478343265E-7</v>
      </c>
      <c r="X143" s="7">
        <f t="shared" si="23"/>
        <v>1.8325239917496928E-3</v>
      </c>
      <c r="Y143">
        <v>6.5753424657534243</v>
      </c>
      <c r="Z143">
        <v>1.27</v>
      </c>
      <c r="AA143" t="s">
        <v>292</v>
      </c>
    </row>
    <row r="144" spans="1:27">
      <c r="A144" t="s">
        <v>295</v>
      </c>
      <c r="B144" t="s">
        <v>294</v>
      </c>
      <c r="C144">
        <v>0.08</v>
      </c>
      <c r="D144">
        <v>0.08</v>
      </c>
      <c r="E144">
        <v>0.01</v>
      </c>
      <c r="F144">
        <v>0.01</v>
      </c>
      <c r="G144">
        <v>1.05</v>
      </c>
      <c r="H144">
        <v>1.05</v>
      </c>
      <c r="I144">
        <v>7.0000000000000007E-2</v>
      </c>
      <c r="J144">
        <v>0.09</v>
      </c>
      <c r="K144">
        <v>16.3567</v>
      </c>
      <c r="L144">
        <v>4.3E-3</v>
      </c>
      <c r="M144">
        <v>0.14299999999999999</v>
      </c>
      <c r="N144">
        <v>5.8000000000000003E-2</v>
      </c>
      <c r="O144">
        <v>2.93</v>
      </c>
      <c r="P144">
        <v>0.16</v>
      </c>
      <c r="Q144" s="7">
        <f t="shared" si="16"/>
        <v>0.12823256091592541</v>
      </c>
      <c r="R144" s="7">
        <f t="shared" si="17"/>
        <v>3.6638563826801264E-3</v>
      </c>
      <c r="S144" s="7">
        <f t="shared" si="18"/>
        <v>3.7406700106750151E-2</v>
      </c>
      <c r="T144" s="7">
        <f t="shared" si="19"/>
        <v>2.6527097531015252E-3</v>
      </c>
      <c r="U144" s="7">
        <f t="shared" si="20"/>
        <v>2.0426866952491548E-3</v>
      </c>
      <c r="V144" s="7">
        <f t="shared" si="21"/>
        <v>3.1672794033734412E-4</v>
      </c>
      <c r="W144" s="7">
        <f t="shared" si="22"/>
        <v>3.2779393247420673E-6</v>
      </c>
      <c r="X144" s="7">
        <f t="shared" si="23"/>
        <v>1.6625200047444509E-3</v>
      </c>
      <c r="Y144">
        <v>6.5753424657534243</v>
      </c>
      <c r="Z144">
        <v>1.27</v>
      </c>
      <c r="AA144" t="s">
        <v>292</v>
      </c>
    </row>
    <row r="145" spans="1:27">
      <c r="A145" t="s">
        <v>296</v>
      </c>
      <c r="B145" t="s">
        <v>294</v>
      </c>
      <c r="C145">
        <v>0.08</v>
      </c>
      <c r="D145">
        <v>0.08</v>
      </c>
      <c r="E145">
        <v>0.01</v>
      </c>
      <c r="F145">
        <v>0.01</v>
      </c>
      <c r="G145">
        <v>1.05</v>
      </c>
      <c r="H145">
        <v>1.05</v>
      </c>
      <c r="I145">
        <v>7.0000000000000007E-2</v>
      </c>
      <c r="J145">
        <v>0.09</v>
      </c>
      <c r="K145">
        <v>49.747</v>
      </c>
      <c r="L145">
        <v>2.4E-2</v>
      </c>
      <c r="M145">
        <v>6.5000000000000002E-2</v>
      </c>
      <c r="N145">
        <v>3.5000000000000003E-2</v>
      </c>
      <c r="O145">
        <v>4.25</v>
      </c>
      <c r="P145">
        <v>0.18</v>
      </c>
      <c r="Q145" s="7">
        <f t="shared" si="16"/>
        <v>0.26918185843337783</v>
      </c>
      <c r="R145" s="7">
        <f t="shared" si="17"/>
        <v>7.6913975183344674E-3</v>
      </c>
      <c r="S145" s="7">
        <f t="shared" si="18"/>
        <v>7.9261361217151813E-2</v>
      </c>
      <c r="T145" s="7">
        <f t="shared" si="19"/>
        <v>4.8694646513645573E-3</v>
      </c>
      <c r="U145" s="7">
        <f t="shared" si="20"/>
        <v>3.3569517691970177E-3</v>
      </c>
      <c r="V145" s="7">
        <f t="shared" si="21"/>
        <v>1.8108467954007723E-4</v>
      </c>
      <c r="W145" s="7">
        <f t="shared" si="22"/>
        <v>1.2746314144314521E-5</v>
      </c>
      <c r="X145" s="7">
        <f t="shared" si="23"/>
        <v>3.522727165206747E-3</v>
      </c>
      <c r="Y145">
        <v>6.5753424657534243</v>
      </c>
      <c r="Z145">
        <v>1.27</v>
      </c>
      <c r="AA145" t="s">
        <v>292</v>
      </c>
    </row>
    <row r="146" spans="1:27">
      <c r="A146" t="s">
        <v>297</v>
      </c>
      <c r="B146" t="s">
        <v>294</v>
      </c>
      <c r="C146">
        <v>0.08</v>
      </c>
      <c r="D146">
        <v>0.08</v>
      </c>
      <c r="E146">
        <v>0.01</v>
      </c>
      <c r="F146">
        <v>0.01</v>
      </c>
      <c r="G146">
        <v>1.05</v>
      </c>
      <c r="H146">
        <v>1.05</v>
      </c>
      <c r="I146">
        <v>7.0000000000000007E-2</v>
      </c>
      <c r="J146">
        <v>0.09</v>
      </c>
      <c r="K146">
        <v>122.72</v>
      </c>
      <c r="L146">
        <v>0.2</v>
      </c>
      <c r="M146">
        <v>0.13300000000000001</v>
      </c>
      <c r="N146">
        <v>6.6000000000000003E-2</v>
      </c>
      <c r="O146">
        <v>2.95</v>
      </c>
      <c r="P146">
        <v>0.18</v>
      </c>
      <c r="Q146" s="7">
        <f t="shared" si="16"/>
        <v>0.4914485836678506</v>
      </c>
      <c r="R146" s="7">
        <f t="shared" si="17"/>
        <v>1.4051536701603575E-2</v>
      </c>
      <c r="S146" s="7">
        <f t="shared" si="18"/>
        <v>7.3833704168771455E-2</v>
      </c>
      <c r="T146" s="7">
        <f t="shared" si="19"/>
        <v>5.6125879876751279E-3</v>
      </c>
      <c r="U146" s="7">
        <f t="shared" si="20"/>
        <v>4.5051073730097832E-3</v>
      </c>
      <c r="V146" s="7">
        <f t="shared" si="21"/>
        <v>6.5978315950190501E-4</v>
      </c>
      <c r="W146" s="7">
        <f t="shared" si="22"/>
        <v>4.0109574189901956E-5</v>
      </c>
      <c r="X146" s="7">
        <f t="shared" si="23"/>
        <v>3.2814979630565095E-3</v>
      </c>
      <c r="Y146">
        <v>6.5753424657534243</v>
      </c>
      <c r="Z146">
        <v>1.27</v>
      </c>
      <c r="AA146" t="s">
        <v>292</v>
      </c>
    </row>
    <row r="147" spans="1:27">
      <c r="A147" t="s">
        <v>298</v>
      </c>
      <c r="B147" t="s">
        <v>294</v>
      </c>
      <c r="C147">
        <v>0.08</v>
      </c>
      <c r="D147">
        <v>0.08</v>
      </c>
      <c r="E147">
        <v>0.01</v>
      </c>
      <c r="F147">
        <v>0.01</v>
      </c>
      <c r="G147">
        <v>1.05</v>
      </c>
      <c r="H147">
        <v>1.05</v>
      </c>
      <c r="I147">
        <v>7.0000000000000007E-2</v>
      </c>
      <c r="J147">
        <v>0.09</v>
      </c>
      <c r="K147">
        <v>602</v>
      </c>
      <c r="L147">
        <v>11</v>
      </c>
      <c r="M147">
        <v>0.19</v>
      </c>
      <c r="N147">
        <v>0.14000000000000001</v>
      </c>
      <c r="O147">
        <v>1.56</v>
      </c>
      <c r="P147">
        <v>0.21</v>
      </c>
      <c r="Q147" s="7">
        <f t="shared" si="16"/>
        <v>1.4188359508943049</v>
      </c>
      <c r="R147" s="7">
        <f t="shared" si="17"/>
        <v>4.4068924021517235E-2</v>
      </c>
      <c r="S147" s="7">
        <f t="shared" si="18"/>
        <v>6.5716704116781557E-2</v>
      </c>
      <c r="T147" s="7">
        <f t="shared" si="19"/>
        <v>9.4994762902679344E-3</v>
      </c>
      <c r="U147" s="7">
        <f t="shared" si="20"/>
        <v>8.8464794003359788E-3</v>
      </c>
      <c r="V147" s="7">
        <f t="shared" si="21"/>
        <v>1.8135328659678283E-3</v>
      </c>
      <c r="W147" s="7">
        <f t="shared" si="22"/>
        <v>4.0026785453189234E-4</v>
      </c>
      <c r="X147" s="7">
        <f t="shared" si="23"/>
        <v>2.9207424051902915E-3</v>
      </c>
      <c r="Y147">
        <v>6.5753424657534243</v>
      </c>
      <c r="Z147">
        <v>1.27</v>
      </c>
      <c r="AA147" t="s">
        <v>292</v>
      </c>
    </row>
    <row r="148" spans="1:27">
      <c r="A148" t="s">
        <v>299</v>
      </c>
      <c r="B148" t="s">
        <v>294</v>
      </c>
      <c r="C148">
        <v>0.08</v>
      </c>
      <c r="D148">
        <v>0.08</v>
      </c>
      <c r="E148">
        <v>0.01</v>
      </c>
      <c r="F148">
        <v>0.01</v>
      </c>
      <c r="G148">
        <v>1.05</v>
      </c>
      <c r="H148">
        <v>1.05</v>
      </c>
      <c r="I148">
        <v>7.0000000000000007E-2</v>
      </c>
      <c r="J148">
        <v>0.09</v>
      </c>
      <c r="K148">
        <v>2248</v>
      </c>
      <c r="L148">
        <v>104</v>
      </c>
      <c r="M148">
        <v>0.151</v>
      </c>
      <c r="N148">
        <v>7.1999999999999995E-2</v>
      </c>
      <c r="O148">
        <v>3.11</v>
      </c>
      <c r="P148">
        <v>0.21</v>
      </c>
      <c r="Q148" s="7">
        <f t="shared" si="16"/>
        <v>3.4150630642072399</v>
      </c>
      <c r="R148" s="7">
        <f t="shared" si="17"/>
        <v>0.14357770292803793</v>
      </c>
      <c r="S148" s="7">
        <f t="shared" si="18"/>
        <v>0.20465405471288411</v>
      </c>
      <c r="T148" s="7">
        <f t="shared" si="19"/>
        <v>1.6995415011472045E-2</v>
      </c>
      <c r="U148" s="7">
        <f t="shared" si="20"/>
        <v>1.3819084080291212E-2</v>
      </c>
      <c r="V148" s="7">
        <f t="shared" si="21"/>
        <v>2.2769148175944462E-3</v>
      </c>
      <c r="W148" s="7">
        <f t="shared" si="22"/>
        <v>3.1559937262959619E-3</v>
      </c>
      <c r="X148" s="7">
        <f t="shared" si="23"/>
        <v>9.0957357650170712E-3</v>
      </c>
      <c r="Y148">
        <v>6.5753424657534243</v>
      </c>
      <c r="Z148">
        <v>1.27</v>
      </c>
      <c r="AA148" t="s">
        <v>292</v>
      </c>
    </row>
    <row r="149" spans="1:27">
      <c r="A149" t="s">
        <v>300</v>
      </c>
      <c r="B149" t="s">
        <v>301</v>
      </c>
      <c r="C149">
        <v>0.16</v>
      </c>
      <c r="D149">
        <v>0.16</v>
      </c>
      <c r="E149">
        <v>0.04</v>
      </c>
      <c r="F149">
        <v>0.04</v>
      </c>
      <c r="G149">
        <v>0.84</v>
      </c>
      <c r="H149">
        <v>0.85</v>
      </c>
      <c r="I149">
        <v>7.0000000000000007E-2</v>
      </c>
      <c r="J149">
        <v>0.06</v>
      </c>
      <c r="K149">
        <v>70.459998999999996</v>
      </c>
      <c r="L149">
        <v>0.18</v>
      </c>
      <c r="M149">
        <v>0.11</v>
      </c>
      <c r="N149">
        <v>0.02</v>
      </c>
      <c r="O149">
        <v>18.100000000000001</v>
      </c>
      <c r="P149">
        <v>0.4</v>
      </c>
      <c r="Q149" s="7">
        <f t="shared" si="16"/>
        <v>0.31640219477363263</v>
      </c>
      <c r="R149" s="7">
        <f t="shared" si="17"/>
        <v>7.4642338905177323E-3</v>
      </c>
      <c r="S149" s="7">
        <f t="shared" si="18"/>
        <v>0.32797347258912835</v>
      </c>
      <c r="T149" s="7">
        <f t="shared" si="19"/>
        <v>1.9426152286647784E-2</v>
      </c>
      <c r="U149" s="7">
        <f t="shared" si="20"/>
        <v>7.2480325434061514E-3</v>
      </c>
      <c r="V149" s="7">
        <f t="shared" si="21"/>
        <v>7.3037922835922906E-4</v>
      </c>
      <c r="W149" s="7">
        <f t="shared" si="22"/>
        <v>2.7928482308590014E-4</v>
      </c>
      <c r="X149" s="7">
        <f t="shared" si="23"/>
        <v>1.8006386730383517E-2</v>
      </c>
      <c r="Y149">
        <v>0.99178082191780825</v>
      </c>
      <c r="Z149">
        <v>1.8</v>
      </c>
      <c r="AA149" t="s">
        <v>100</v>
      </c>
    </row>
    <row r="150" spans="1:27">
      <c r="A150" t="s">
        <v>302</v>
      </c>
      <c r="B150" t="s">
        <v>303</v>
      </c>
      <c r="C150">
        <v>0.28000000000000003</v>
      </c>
      <c r="D150">
        <v>0.28000000000000003</v>
      </c>
      <c r="E150">
        <v>0.02</v>
      </c>
      <c r="F150">
        <v>0.02</v>
      </c>
      <c r="G150">
        <v>1.05</v>
      </c>
      <c r="H150">
        <v>1.06</v>
      </c>
      <c r="I150">
        <v>7.0000000000000007E-2</v>
      </c>
      <c r="J150">
        <v>0.09</v>
      </c>
      <c r="K150">
        <v>20.813300000000002</v>
      </c>
      <c r="L150">
        <v>6.4000000000000003E-3</v>
      </c>
      <c r="M150">
        <v>0.121</v>
      </c>
      <c r="N150">
        <v>8.2000000000000003E-2</v>
      </c>
      <c r="O150">
        <v>11.98</v>
      </c>
      <c r="P150">
        <v>0.95</v>
      </c>
      <c r="Q150" s="7">
        <f t="shared" si="16"/>
        <v>0.15105461843885945</v>
      </c>
      <c r="R150" s="7">
        <f t="shared" si="17"/>
        <v>4.2752428551601791E-3</v>
      </c>
      <c r="S150" s="7">
        <f t="shared" si="18"/>
        <v>0.16728170358921465</v>
      </c>
      <c r="T150" s="7">
        <f t="shared" si="19"/>
        <v>1.5265702437590933E-2</v>
      </c>
      <c r="U150" s="7">
        <f t="shared" si="20"/>
        <v>1.3265243606824198E-2</v>
      </c>
      <c r="V150" s="7">
        <f t="shared" si="21"/>
        <v>1.6844308145682822E-3</v>
      </c>
      <c r="W150" s="7">
        <f t="shared" si="22"/>
        <v>1.7146134170153606E-5</v>
      </c>
      <c r="X150" s="7">
        <f t="shared" si="23"/>
        <v>7.3646033026698284E-3</v>
      </c>
      <c r="Y150">
        <v>6.2986301369863016</v>
      </c>
      <c r="Z150">
        <v>3.8</v>
      </c>
      <c r="AA150" t="s">
        <v>292</v>
      </c>
    </row>
    <row r="151" spans="1:27">
      <c r="A151" t="s">
        <v>304</v>
      </c>
      <c r="B151" t="s">
        <v>305</v>
      </c>
      <c r="C151">
        <v>0.05</v>
      </c>
      <c r="D151">
        <v>0.04</v>
      </c>
      <c r="E151">
        <v>0.05</v>
      </c>
      <c r="F151">
        <v>0.02</v>
      </c>
      <c r="G151">
        <v>0.85</v>
      </c>
      <c r="H151">
        <v>0.86</v>
      </c>
      <c r="I151">
        <v>0.06</v>
      </c>
      <c r="J151">
        <v>0.06</v>
      </c>
      <c r="K151">
        <v>4.1137750000000004</v>
      </c>
      <c r="L151">
        <v>5.5699999999999999E-4</v>
      </c>
      <c r="M151">
        <v>0</v>
      </c>
      <c r="N151">
        <v>0</v>
      </c>
      <c r="O151">
        <v>63</v>
      </c>
      <c r="P151">
        <v>2</v>
      </c>
      <c r="Q151" s="7">
        <f t="shared" si="16"/>
        <v>4.780403956431515E-2</v>
      </c>
      <c r="R151" s="7">
        <f t="shared" si="17"/>
        <v>1.1117302246273087E-3</v>
      </c>
      <c r="S151" s="7">
        <f t="shared" si="18"/>
        <v>0.44905187871406815</v>
      </c>
      <c r="T151" s="7">
        <f t="shared" si="19"/>
        <v>2.5287419093878914E-2</v>
      </c>
      <c r="U151" s="7">
        <f t="shared" si="20"/>
        <v>1.4255615197272005E-2</v>
      </c>
      <c r="V151" s="7">
        <f t="shared" si="21"/>
        <v>0</v>
      </c>
      <c r="W151" s="7">
        <f t="shared" si="22"/>
        <v>2.0267021283673826E-5</v>
      </c>
      <c r="X151" s="7">
        <f t="shared" si="23"/>
        <v>2.0886133893677584E-2</v>
      </c>
      <c r="Y151">
        <v>1.150684931506849</v>
      </c>
      <c r="Z151">
        <v>6.1</v>
      </c>
      <c r="AA151" t="s">
        <v>1521</v>
      </c>
    </row>
    <row r="152" spans="1:27">
      <c r="A152" t="s">
        <v>307</v>
      </c>
      <c r="B152" t="s">
        <v>308</v>
      </c>
      <c r="C152">
        <v>-0.38</v>
      </c>
      <c r="D152">
        <v>-0.38</v>
      </c>
      <c r="E152">
        <v>0.03</v>
      </c>
      <c r="F152">
        <v>0.03</v>
      </c>
      <c r="G152">
        <v>1.1000000000000001</v>
      </c>
      <c r="H152">
        <v>2.1800000000000002</v>
      </c>
      <c r="I152">
        <v>0.2</v>
      </c>
      <c r="J152">
        <v>0.28000000000000003</v>
      </c>
      <c r="K152">
        <v>127.58</v>
      </c>
      <c r="L152">
        <v>0.3</v>
      </c>
      <c r="M152">
        <v>0.05</v>
      </c>
      <c r="N152">
        <v>0.04</v>
      </c>
      <c r="O152">
        <v>155.5</v>
      </c>
      <c r="P152">
        <v>5.6</v>
      </c>
      <c r="Q152" s="7">
        <f t="shared" si="16"/>
        <v>0.64339643981927486</v>
      </c>
      <c r="R152" s="7">
        <f t="shared" si="17"/>
        <v>2.7564484350528492E-2</v>
      </c>
      <c r="S152" s="7">
        <f t="shared" si="18"/>
        <v>6.4658982055502046</v>
      </c>
      <c r="T152" s="7">
        <f t="shared" si="19"/>
        <v>0.45914072412966161</v>
      </c>
      <c r="U152" s="7">
        <f t="shared" si="20"/>
        <v>0.23285549807769221</v>
      </c>
      <c r="V152" s="7">
        <f t="shared" si="21"/>
        <v>1.296420692842146E-2</v>
      </c>
      <c r="W152" s="7">
        <f t="shared" si="22"/>
        <v>5.068112717941848E-3</v>
      </c>
      <c r="X152" s="7">
        <f t="shared" si="23"/>
        <v>0.39546778015597583</v>
      </c>
      <c r="Y152">
        <v>4.1095890410958908</v>
      </c>
      <c r="Z152">
        <v>15.4</v>
      </c>
      <c r="AA152" t="s">
        <v>25</v>
      </c>
    </row>
    <row r="153" spans="1:27">
      <c r="A153" t="s">
        <v>309</v>
      </c>
      <c r="B153" t="s">
        <v>308</v>
      </c>
      <c r="C153">
        <v>-0.38</v>
      </c>
      <c r="D153">
        <v>-0.38</v>
      </c>
      <c r="E153">
        <v>0.03</v>
      </c>
      <c r="F153">
        <v>0.03</v>
      </c>
      <c r="G153">
        <v>1.1000000000000001</v>
      </c>
      <c r="H153">
        <v>2.1800000000000002</v>
      </c>
      <c r="I153">
        <v>0.2</v>
      </c>
      <c r="J153">
        <v>0.28000000000000003</v>
      </c>
      <c r="K153">
        <v>520</v>
      </c>
      <c r="L153">
        <v>26</v>
      </c>
      <c r="M153">
        <v>0.68</v>
      </c>
      <c r="N153">
        <v>0.06</v>
      </c>
      <c r="O153">
        <v>59</v>
      </c>
      <c r="P153">
        <v>11</v>
      </c>
      <c r="Q153" s="7">
        <f t="shared" si="16"/>
        <v>1.6416950321313564</v>
      </c>
      <c r="R153" s="7">
        <f t="shared" si="17"/>
        <v>8.907769918932204E-2</v>
      </c>
      <c r="S153" s="7">
        <f t="shared" si="18"/>
        <v>2.8769384760318295</v>
      </c>
      <c r="T153" s="7">
        <f t="shared" si="19"/>
        <v>0.60715283332938574</v>
      </c>
      <c r="U153" s="7">
        <f t="shared" si="20"/>
        <v>0.53637835993813765</v>
      </c>
      <c r="V153" s="7">
        <f t="shared" si="21"/>
        <v>0.21833908077027289</v>
      </c>
      <c r="W153" s="7">
        <f t="shared" si="22"/>
        <v>4.7948974600530526E-2</v>
      </c>
      <c r="X153" s="7">
        <f t="shared" si="23"/>
        <v>0.17595953981846052</v>
      </c>
      <c r="Y153">
        <v>4.1095890410958908</v>
      </c>
      <c r="Z153">
        <v>15.4</v>
      </c>
      <c r="AA153" t="s">
        <v>25</v>
      </c>
    </row>
    <row r="154" spans="1:27">
      <c r="A154" t="s">
        <v>310</v>
      </c>
      <c r="B154" t="s">
        <v>311</v>
      </c>
      <c r="C154">
        <v>0.05</v>
      </c>
      <c r="D154">
        <v>0.05</v>
      </c>
      <c r="E154">
        <v>0.04</v>
      </c>
      <c r="F154">
        <v>0.04</v>
      </c>
      <c r="G154">
        <v>1.3</v>
      </c>
      <c r="H154">
        <v>1.75</v>
      </c>
      <c r="I154">
        <v>0.14000000000000001</v>
      </c>
      <c r="J154">
        <v>0.26</v>
      </c>
      <c r="K154">
        <v>778.1</v>
      </c>
      <c r="L154">
        <v>7.5</v>
      </c>
      <c r="M154">
        <v>0.21099999999999999</v>
      </c>
      <c r="N154">
        <v>4.2000000000000003E-2</v>
      </c>
      <c r="O154">
        <v>84.8</v>
      </c>
      <c r="P154">
        <v>3.2</v>
      </c>
      <c r="Q154" s="7">
        <f t="shared" si="16"/>
        <v>1.996063639048953</v>
      </c>
      <c r="R154" s="7">
        <f t="shared" si="17"/>
        <v>9.9681348098841507E-2</v>
      </c>
      <c r="S154" s="7">
        <f t="shared" si="18"/>
        <v>5.4461184849692401</v>
      </c>
      <c r="T154" s="7">
        <f t="shared" si="19"/>
        <v>0.35980613996114374</v>
      </c>
      <c r="U154" s="7">
        <f t="shared" si="20"/>
        <v>0.20551390509317891</v>
      </c>
      <c r="V154" s="7">
        <f t="shared" si="21"/>
        <v>5.0512362923515235E-2</v>
      </c>
      <c r="W154" s="7">
        <f t="shared" si="22"/>
        <v>1.749813161858773E-2</v>
      </c>
      <c r="X154" s="7">
        <f t="shared" si="23"/>
        <v>0.29045965253169276</v>
      </c>
      <c r="Y154">
        <v>4.5</v>
      </c>
      <c r="Z154">
        <v>7.2</v>
      </c>
      <c r="AA154" t="s">
        <v>25</v>
      </c>
    </row>
    <row r="155" spans="1:27">
      <c r="A155" t="s">
        <v>312</v>
      </c>
      <c r="B155" t="s">
        <v>313</v>
      </c>
      <c r="C155">
        <v>-0.28999999999999998</v>
      </c>
      <c r="D155">
        <v>-0.28999999999999998</v>
      </c>
      <c r="E155">
        <v>0.02</v>
      </c>
      <c r="F155">
        <v>0.02</v>
      </c>
      <c r="G155">
        <v>0.86</v>
      </c>
      <c r="H155">
        <v>0.87</v>
      </c>
      <c r="I155">
        <v>0.06</v>
      </c>
      <c r="J155">
        <v>0.06</v>
      </c>
      <c r="K155">
        <v>122.1</v>
      </c>
      <c r="L155">
        <v>0.3</v>
      </c>
      <c r="M155">
        <v>0.34</v>
      </c>
      <c r="N155">
        <v>0.14000000000000001</v>
      </c>
      <c r="O155">
        <v>2.4</v>
      </c>
      <c r="P155">
        <v>0.35</v>
      </c>
      <c r="Q155" s="7">
        <f t="shared" si="16"/>
        <v>0.46003225575306511</v>
      </c>
      <c r="R155" s="7">
        <f t="shared" si="17"/>
        <v>1.0602265958679628E-2</v>
      </c>
      <c r="S155" s="7">
        <f t="shared" si="18"/>
        <v>5.0195388619931856E-2</v>
      </c>
      <c r="T155" s="7">
        <f t="shared" si="19"/>
        <v>8.1370276058846218E-3</v>
      </c>
      <c r="U155" s="7">
        <f t="shared" si="20"/>
        <v>7.3201608404067295E-3</v>
      </c>
      <c r="V155" s="7">
        <f t="shared" si="21"/>
        <v>2.7016061717647635E-3</v>
      </c>
      <c r="W155" s="7">
        <f t="shared" si="22"/>
        <v>4.111006438978861E-5</v>
      </c>
      <c r="X155" s="7">
        <f t="shared" si="23"/>
        <v>2.3078339595370965E-3</v>
      </c>
      <c r="Y155">
        <v>7.0465753424657533</v>
      </c>
      <c r="Z155">
        <v>2.5299999999999998</v>
      </c>
      <c r="AA155" t="s">
        <v>292</v>
      </c>
    </row>
    <row r="156" spans="1:27">
      <c r="A156" t="s">
        <v>314</v>
      </c>
      <c r="B156" t="s">
        <v>315</v>
      </c>
      <c r="C156">
        <v>0.12</v>
      </c>
      <c r="D156">
        <v>0.12</v>
      </c>
      <c r="E156">
        <v>0.03</v>
      </c>
      <c r="F156">
        <v>0.03</v>
      </c>
      <c r="G156">
        <v>1.5</v>
      </c>
      <c r="H156">
        <v>1.5</v>
      </c>
      <c r="I156">
        <v>0.13</v>
      </c>
      <c r="J156">
        <v>0.13</v>
      </c>
      <c r="K156">
        <v>6.4947999999999997</v>
      </c>
      <c r="L156">
        <v>4.0000000000000002E-4</v>
      </c>
      <c r="M156">
        <v>4.8000000000000001E-2</v>
      </c>
      <c r="N156">
        <v>2.7E-2</v>
      </c>
      <c r="O156">
        <v>73.400000000000006</v>
      </c>
      <c r="P156">
        <v>1.9</v>
      </c>
      <c r="Q156" s="7">
        <f t="shared" si="16"/>
        <v>7.8021153121123829E-2</v>
      </c>
      <c r="R156" s="7">
        <f t="shared" si="17"/>
        <v>2.2539466999443938E-3</v>
      </c>
      <c r="S156" s="7">
        <f t="shared" si="18"/>
        <v>0.88170119897507693</v>
      </c>
      <c r="T156" s="7">
        <f t="shared" si="19"/>
        <v>5.5833491218418893E-2</v>
      </c>
      <c r="U156" s="7">
        <f t="shared" si="20"/>
        <v>2.2823328038864384E-2</v>
      </c>
      <c r="V156" s="7">
        <f t="shared" si="21"/>
        <v>1.1453235793986341E-3</v>
      </c>
      <c r="W156" s="7">
        <f t="shared" si="22"/>
        <v>1.8100658967688551E-5</v>
      </c>
      <c r="X156" s="7">
        <f t="shared" si="23"/>
        <v>5.0942735940782226E-2</v>
      </c>
      <c r="Y156">
        <v>3.1890410958904112</v>
      </c>
      <c r="Z156">
        <v>6</v>
      </c>
      <c r="AA156" t="s">
        <v>28</v>
      </c>
    </row>
    <row r="157" spans="1:27">
      <c r="A157" t="s">
        <v>316</v>
      </c>
      <c r="B157" t="s">
        <v>317</v>
      </c>
      <c r="C157">
        <v>0.22</v>
      </c>
      <c r="D157">
        <v>0.22</v>
      </c>
      <c r="E157">
        <v>0.04</v>
      </c>
      <c r="F157">
        <v>0.04</v>
      </c>
      <c r="G157">
        <v>0.87</v>
      </c>
      <c r="H157">
        <v>0.88</v>
      </c>
      <c r="I157">
        <v>7.0000000000000007E-2</v>
      </c>
      <c r="J157">
        <v>7.0000000000000007E-2</v>
      </c>
      <c r="K157">
        <v>47.84</v>
      </c>
      <c r="L157">
        <v>0.03</v>
      </c>
      <c r="M157">
        <v>0</v>
      </c>
      <c r="N157">
        <v>0</v>
      </c>
      <c r="O157">
        <v>5.9</v>
      </c>
      <c r="P157">
        <v>0.3</v>
      </c>
      <c r="Q157" s="7">
        <f t="shared" si="16"/>
        <v>0.24726335730423316</v>
      </c>
      <c r="R157" s="7">
        <f t="shared" si="17"/>
        <v>6.5570402492858212E-3</v>
      </c>
      <c r="S157" s="7">
        <f t="shared" si="18"/>
        <v>9.6749264608223765E-2</v>
      </c>
      <c r="T157" s="7">
        <f t="shared" si="19"/>
        <v>7.1080893143689403E-3</v>
      </c>
      <c r="U157" s="7">
        <f t="shared" si="20"/>
        <v>4.9194541326215467E-3</v>
      </c>
      <c r="V157" s="7">
        <f t="shared" si="21"/>
        <v>0</v>
      </c>
      <c r="W157" s="7">
        <f t="shared" si="22"/>
        <v>2.022350848834109E-5</v>
      </c>
      <c r="X157" s="7">
        <f t="shared" si="23"/>
        <v>5.130642820133079E-3</v>
      </c>
      <c r="Y157">
        <v>6.1643835616438354</v>
      </c>
      <c r="Z157">
        <v>1.4</v>
      </c>
      <c r="AA157" t="s">
        <v>109</v>
      </c>
    </row>
    <row r="158" spans="1:27">
      <c r="A158" t="s">
        <v>318</v>
      </c>
      <c r="B158" t="s">
        <v>319</v>
      </c>
      <c r="C158">
        <v>-0.02</v>
      </c>
      <c r="D158">
        <v>-0.02</v>
      </c>
      <c r="E158">
        <v>0.06</v>
      </c>
      <c r="F158">
        <v>0.06</v>
      </c>
      <c r="G158">
        <v>0.79400000000000004</v>
      </c>
      <c r="H158">
        <v>0.79</v>
      </c>
      <c r="I158">
        <v>0.04</v>
      </c>
      <c r="J158">
        <v>0.05</v>
      </c>
      <c r="K158">
        <v>4.5556999999999999</v>
      </c>
      <c r="L158">
        <v>1E-4</v>
      </c>
      <c r="M158">
        <v>8.5999999999999993E-2</v>
      </c>
      <c r="N158">
        <v>2.4E-2</v>
      </c>
      <c r="O158">
        <v>89</v>
      </c>
      <c r="P158">
        <v>2</v>
      </c>
      <c r="Q158" s="7">
        <f t="shared" si="16"/>
        <v>4.9741307739813841E-2</v>
      </c>
      <c r="R158" s="7">
        <f t="shared" si="17"/>
        <v>1.0493949305036125E-3</v>
      </c>
      <c r="S158" s="7">
        <f t="shared" si="18"/>
        <v>0.6179091216206597</v>
      </c>
      <c r="T158" s="7">
        <f t="shared" si="19"/>
        <v>2.5089919349885241E-2</v>
      </c>
      <c r="U158" s="7">
        <f t="shared" si="20"/>
        <v>1.3885598238666507E-2</v>
      </c>
      <c r="V158" s="7">
        <f t="shared" si="21"/>
        <v>1.2848673056173876E-3</v>
      </c>
      <c r="W158" s="7">
        <f t="shared" si="22"/>
        <v>4.5211429024493846E-6</v>
      </c>
      <c r="X158" s="7">
        <f t="shared" si="23"/>
        <v>2.0857691869051804E-2</v>
      </c>
      <c r="Y158">
        <v>9.1863013698630134</v>
      </c>
      <c r="Z158">
        <v>13.1</v>
      </c>
      <c r="AA158" t="s">
        <v>320</v>
      </c>
    </row>
    <row r="159" spans="1:27">
      <c r="A159" t="s">
        <v>321</v>
      </c>
      <c r="B159" t="s">
        <v>322</v>
      </c>
      <c r="C159">
        <v>0.28999999999999998</v>
      </c>
      <c r="D159">
        <v>0.28999999999999998</v>
      </c>
      <c r="E159">
        <v>0.03</v>
      </c>
      <c r="F159">
        <v>0.03</v>
      </c>
      <c r="G159">
        <v>1.35</v>
      </c>
      <c r="H159">
        <v>1.34</v>
      </c>
      <c r="I159">
        <v>0.09</v>
      </c>
      <c r="J159">
        <v>0.09</v>
      </c>
      <c r="K159">
        <v>5.8880999999999997</v>
      </c>
      <c r="L159">
        <v>5.0000000000000001E-4</v>
      </c>
      <c r="M159">
        <v>0.09</v>
      </c>
      <c r="N159">
        <v>0.04</v>
      </c>
      <c r="O159">
        <v>34.299999999999997</v>
      </c>
      <c r="P159">
        <v>1.8</v>
      </c>
      <c r="Q159" s="7">
        <f t="shared" si="16"/>
        <v>7.038657093707229E-2</v>
      </c>
      <c r="R159" s="7">
        <f t="shared" si="17"/>
        <v>1.5758237902254739E-3</v>
      </c>
      <c r="S159" s="7">
        <f t="shared" si="18"/>
        <v>0.36880755789170327</v>
      </c>
      <c r="T159" s="7">
        <f t="shared" si="19"/>
        <v>2.5477179011818524E-2</v>
      </c>
      <c r="U159" s="7">
        <f t="shared" si="20"/>
        <v>1.935433248411271E-2</v>
      </c>
      <c r="V159" s="7">
        <f t="shared" si="21"/>
        <v>1.3385494590282608E-3</v>
      </c>
      <c r="W159" s="7">
        <f t="shared" si="22"/>
        <v>1.0439348230377186E-5</v>
      </c>
      <c r="X159" s="7">
        <f t="shared" si="23"/>
        <v>1.6513771248882234E-2</v>
      </c>
      <c r="Y159">
        <v>7.397260273972603</v>
      </c>
      <c r="Z159">
        <v>11.43</v>
      </c>
      <c r="AA159" t="s">
        <v>115</v>
      </c>
    </row>
    <row r="160" spans="1:27">
      <c r="A160" t="s">
        <v>323</v>
      </c>
      <c r="B160" t="s">
        <v>324</v>
      </c>
      <c r="C160">
        <v>-0.04</v>
      </c>
      <c r="D160">
        <v>-0.04</v>
      </c>
      <c r="E160">
        <v>0.04</v>
      </c>
      <c r="F160">
        <v>0.04</v>
      </c>
      <c r="G160">
        <v>0.77</v>
      </c>
      <c r="H160">
        <v>0.77</v>
      </c>
      <c r="I160">
        <v>7.0000000000000007E-2</v>
      </c>
      <c r="J160">
        <v>0.06</v>
      </c>
      <c r="K160">
        <v>55.805999999999997</v>
      </c>
      <c r="L160">
        <v>4.9000000000000002E-2</v>
      </c>
      <c r="M160">
        <v>0</v>
      </c>
      <c r="N160">
        <v>0</v>
      </c>
      <c r="O160">
        <v>11.56</v>
      </c>
      <c r="P160">
        <v>0.75</v>
      </c>
      <c r="Q160" s="7">
        <f t="shared" si="16"/>
        <v>0.26207298898462761</v>
      </c>
      <c r="R160" s="7">
        <f t="shared" si="17"/>
        <v>6.8088190287784768E-3</v>
      </c>
      <c r="S160" s="7">
        <f t="shared" si="18"/>
        <v>0.1825529148044103</v>
      </c>
      <c r="T160" s="7">
        <f t="shared" si="19"/>
        <v>1.620762615160461E-2</v>
      </c>
      <c r="U160" s="7">
        <f t="shared" si="20"/>
        <v>1.1843830977794786E-2</v>
      </c>
      <c r="V160" s="7">
        <f t="shared" si="21"/>
        <v>0</v>
      </c>
      <c r="W160" s="7">
        <f t="shared" si="22"/>
        <v>5.3429695883454003E-5</v>
      </c>
      <c r="X160" s="7">
        <f t="shared" si="23"/>
        <v>1.1063813018449111E-2</v>
      </c>
      <c r="Y160">
        <v>6.22</v>
      </c>
      <c r="Z160">
        <v>4.5999999999999996</v>
      </c>
      <c r="AA160" t="s">
        <v>100</v>
      </c>
    </row>
    <row r="161" spans="1:27">
      <c r="A161" t="s">
        <v>325</v>
      </c>
      <c r="B161" t="s">
        <v>326</v>
      </c>
      <c r="C161">
        <v>0.11</v>
      </c>
      <c r="D161">
        <v>0.06</v>
      </c>
      <c r="E161">
        <v>0.03</v>
      </c>
      <c r="F161">
        <v>0.06</v>
      </c>
      <c r="G161">
        <v>1.33</v>
      </c>
      <c r="H161">
        <v>1.57</v>
      </c>
      <c r="I161">
        <v>0.1</v>
      </c>
      <c r="J161">
        <v>0.21</v>
      </c>
      <c r="K161">
        <v>1043</v>
      </c>
      <c r="L161">
        <v>9</v>
      </c>
      <c r="M161">
        <v>0.11</v>
      </c>
      <c r="N161">
        <v>0.06</v>
      </c>
      <c r="O161">
        <v>31.5</v>
      </c>
      <c r="P161">
        <v>2.2000000000000002</v>
      </c>
      <c r="Q161" s="7">
        <f t="shared" si="16"/>
        <v>2.3404220446442121</v>
      </c>
      <c r="R161" s="7">
        <f t="shared" si="17"/>
        <v>0.10521500222023748</v>
      </c>
      <c r="S161" s="7">
        <f t="shared" si="18"/>
        <v>2.1097860032920646</v>
      </c>
      <c r="T161" s="7">
        <f t="shared" si="19"/>
        <v>0.17312851731446349</v>
      </c>
      <c r="U161" s="7">
        <f t="shared" si="20"/>
        <v>0.14735013356325535</v>
      </c>
      <c r="V161" s="7">
        <f t="shared" si="21"/>
        <v>1.4095138801222418E-2</v>
      </c>
      <c r="W161" s="7">
        <f t="shared" si="22"/>
        <v>6.0684161168515771E-3</v>
      </c>
      <c r="X161" s="7">
        <f t="shared" si="23"/>
        <v>8.9587516063357298E-2</v>
      </c>
      <c r="Y161">
        <v>9.2739726027397253</v>
      </c>
      <c r="Z161">
        <v>5.98</v>
      </c>
      <c r="AA161" t="s">
        <v>327</v>
      </c>
    </row>
    <row r="162" spans="1:27">
      <c r="A162" t="s">
        <v>328</v>
      </c>
      <c r="B162" t="s">
        <v>329</v>
      </c>
      <c r="C162">
        <v>-0.35</v>
      </c>
      <c r="D162">
        <v>-0.35</v>
      </c>
      <c r="E162">
        <v>0.11</v>
      </c>
      <c r="F162">
        <v>0.11</v>
      </c>
      <c r="G162">
        <v>1.04</v>
      </c>
      <c r="H162">
        <v>1.64</v>
      </c>
      <c r="I162">
        <v>0.27</v>
      </c>
      <c r="J162">
        <v>0.4</v>
      </c>
      <c r="K162">
        <v>199.505</v>
      </c>
      <c r="L162">
        <v>8.5000000000000006E-2</v>
      </c>
      <c r="M162">
        <v>0.09</v>
      </c>
      <c r="N162">
        <v>8.9999999999999993E-3</v>
      </c>
      <c r="O162">
        <v>166.8</v>
      </c>
      <c r="P162">
        <v>1.3</v>
      </c>
      <c r="Q162" s="7">
        <f t="shared" si="16"/>
        <v>0.78835512637082394</v>
      </c>
      <c r="R162" s="7">
        <f t="shared" si="17"/>
        <v>6.4094303863179963E-2</v>
      </c>
      <c r="S162" s="7">
        <f t="shared" si="18"/>
        <v>6.6402939887487777</v>
      </c>
      <c r="T162" s="7">
        <f t="shared" si="19"/>
        <v>0.73066865736250586</v>
      </c>
      <c r="U162" s="7">
        <f t="shared" si="20"/>
        <v>5.1752890799600777E-2</v>
      </c>
      <c r="V162" s="7">
        <f t="shared" si="21"/>
        <v>5.4225608739656315E-3</v>
      </c>
      <c r="W162" s="7">
        <f t="shared" si="22"/>
        <v>9.4304234487631257E-4</v>
      </c>
      <c r="X162" s="7">
        <f t="shared" si="23"/>
        <v>0.72881275486267083</v>
      </c>
      <c r="Y162">
        <v>6.1205479452054794</v>
      </c>
      <c r="Z162">
        <v>26.6</v>
      </c>
      <c r="AA162" t="s">
        <v>25</v>
      </c>
    </row>
    <row r="163" spans="1:27">
      <c r="A163" t="s">
        <v>330</v>
      </c>
      <c r="B163" t="s">
        <v>331</v>
      </c>
      <c r="C163">
        <v>-0.03</v>
      </c>
      <c r="D163">
        <v>-7.0000000000000007E-2</v>
      </c>
      <c r="E163">
        <v>0.05</v>
      </c>
      <c r="F163">
        <v>0.01</v>
      </c>
      <c r="G163">
        <v>1.06</v>
      </c>
      <c r="H163">
        <v>1</v>
      </c>
      <c r="I163">
        <v>0.09</v>
      </c>
      <c r="J163">
        <v>0.08</v>
      </c>
      <c r="K163">
        <v>1531</v>
      </c>
      <c r="L163">
        <v>4.7</v>
      </c>
      <c r="M163">
        <v>0.48199999999999998</v>
      </c>
      <c r="N163">
        <v>1.0999999999999999E-2</v>
      </c>
      <c r="O163">
        <v>138.80000000000001</v>
      </c>
      <c r="P163">
        <v>2</v>
      </c>
      <c r="Q163" s="7">
        <f t="shared" si="16"/>
        <v>2.6008874005963096</v>
      </c>
      <c r="R163" s="7">
        <f t="shared" si="17"/>
        <v>6.9560958537640744E-2</v>
      </c>
      <c r="S163" s="7">
        <f t="shared" si="18"/>
        <v>6.8946729040405987</v>
      </c>
      <c r="T163" s="7">
        <f t="shared" si="19"/>
        <v>0.42815715423111494</v>
      </c>
      <c r="U163" s="7">
        <f t="shared" si="20"/>
        <v>9.9346871816146945E-2</v>
      </c>
      <c r="V163" s="7">
        <f t="shared" si="21"/>
        <v>4.7618468907746563E-2</v>
      </c>
      <c r="W163" s="7">
        <f t="shared" si="22"/>
        <v>7.055293413670981E-3</v>
      </c>
      <c r="X163" s="7">
        <f t="shared" si="23"/>
        <v>0.41368037424243592</v>
      </c>
      <c r="Y163">
        <v>10.08767123287671</v>
      </c>
      <c r="Z163">
        <v>12.2</v>
      </c>
      <c r="AA163" t="s">
        <v>1521</v>
      </c>
    </row>
    <row r="164" spans="1:27">
      <c r="A164" t="s">
        <v>332</v>
      </c>
      <c r="B164" t="s">
        <v>333</v>
      </c>
      <c r="C164">
        <v>0.06</v>
      </c>
      <c r="D164">
        <v>0.06</v>
      </c>
      <c r="E164">
        <v>0.02</v>
      </c>
      <c r="F164">
        <v>0.02</v>
      </c>
      <c r="G164">
        <v>1.33</v>
      </c>
      <c r="H164">
        <v>1.36</v>
      </c>
      <c r="I164">
        <v>0.05</v>
      </c>
      <c r="J164">
        <v>0.1</v>
      </c>
      <c r="K164">
        <v>2890</v>
      </c>
      <c r="L164">
        <v>390</v>
      </c>
      <c r="M164">
        <v>0.40200000000000002</v>
      </c>
      <c r="N164">
        <v>5.3999999999999999E-2</v>
      </c>
      <c r="O164">
        <v>142.1</v>
      </c>
      <c r="P164">
        <v>6.9</v>
      </c>
      <c r="Q164" s="7">
        <f t="shared" si="16"/>
        <v>4.4013200982907081</v>
      </c>
      <c r="R164" s="7">
        <f t="shared" si="17"/>
        <v>0.41039810201840804</v>
      </c>
      <c r="S164" s="7">
        <f t="shared" si="18"/>
        <v>11.190617521539528</v>
      </c>
      <c r="T164" s="7">
        <f t="shared" si="19"/>
        <v>0.84133809320588948</v>
      </c>
      <c r="U164" s="7">
        <f t="shared" si="20"/>
        <v>0.54338677620424158</v>
      </c>
      <c r="V164" s="7">
        <f t="shared" si="21"/>
        <v>0.28975081603154129</v>
      </c>
      <c r="W164" s="7">
        <f t="shared" si="22"/>
        <v>0.50338417916959832</v>
      </c>
      <c r="X164" s="7">
        <f t="shared" si="23"/>
        <v>0.27427984121420412</v>
      </c>
      <c r="Y164">
        <v>4.065753424657534</v>
      </c>
      <c r="Z164">
        <v>8.4</v>
      </c>
      <c r="AA164" t="s">
        <v>25</v>
      </c>
    </row>
    <row r="165" spans="1:27">
      <c r="A165" t="s">
        <v>334</v>
      </c>
      <c r="B165" t="s">
        <v>335</v>
      </c>
      <c r="C165">
        <v>0</v>
      </c>
      <c r="D165">
        <v>0</v>
      </c>
      <c r="E165">
        <v>0.01</v>
      </c>
      <c r="F165">
        <v>0.01</v>
      </c>
      <c r="G165">
        <v>1.06</v>
      </c>
      <c r="H165">
        <v>1.07</v>
      </c>
      <c r="I165">
        <v>7.0000000000000007E-2</v>
      </c>
      <c r="J165">
        <v>0.09</v>
      </c>
      <c r="K165">
        <v>1003</v>
      </c>
      <c r="L165">
        <v>56</v>
      </c>
      <c r="M165">
        <v>0.16</v>
      </c>
      <c r="N165">
        <v>0.19</v>
      </c>
      <c r="O165">
        <v>17.899999999999999</v>
      </c>
      <c r="P165">
        <v>4.5999999999999996</v>
      </c>
      <c r="Q165" s="7">
        <f t="shared" si="16"/>
        <v>2.0066269385882247</v>
      </c>
      <c r="R165" s="7">
        <f t="shared" si="17"/>
        <v>9.3508545101828308E-2</v>
      </c>
      <c r="S165" s="7">
        <f t="shared" si="18"/>
        <v>0.91016749342520042</v>
      </c>
      <c r="T165" s="7">
        <f t="shared" si="19"/>
        <v>0.23953537358494562</v>
      </c>
      <c r="U165" s="7">
        <f t="shared" si="20"/>
        <v>0.23389779160647609</v>
      </c>
      <c r="V165" s="7">
        <f t="shared" si="21"/>
        <v>2.8396030172543198E-2</v>
      </c>
      <c r="W165" s="7">
        <f t="shared" si="22"/>
        <v>1.6938976281758476E-2</v>
      </c>
      <c r="X165" s="7">
        <f t="shared" si="23"/>
        <v>3.9695778529447993E-2</v>
      </c>
      <c r="Y165">
        <v>12.328767123287671</v>
      </c>
      <c r="Z165">
        <v>9.4</v>
      </c>
      <c r="AA165" t="s">
        <v>292</v>
      </c>
    </row>
    <row r="166" spans="1:27">
      <c r="A166" t="s">
        <v>336</v>
      </c>
      <c r="B166" t="s">
        <v>337</v>
      </c>
      <c r="C166">
        <v>0.03</v>
      </c>
      <c r="D166">
        <v>0.03</v>
      </c>
      <c r="E166">
        <v>0.02</v>
      </c>
      <c r="F166">
        <v>0.02</v>
      </c>
      <c r="G166">
        <v>0.88</v>
      </c>
      <c r="H166">
        <v>0.89</v>
      </c>
      <c r="I166">
        <v>0.06</v>
      </c>
      <c r="J166">
        <v>0.06</v>
      </c>
      <c r="K166">
        <v>3630</v>
      </c>
      <c r="L166">
        <v>12</v>
      </c>
      <c r="M166">
        <v>0.57199999999999995</v>
      </c>
      <c r="N166">
        <v>1.0999999999999999E-2</v>
      </c>
      <c r="O166">
        <v>158.19999999999999</v>
      </c>
      <c r="P166">
        <v>2.6</v>
      </c>
      <c r="Q166" s="7">
        <f t="shared" si="16"/>
        <v>4.4484205934842826</v>
      </c>
      <c r="R166" s="7">
        <f t="shared" si="17"/>
        <v>0.1004440888220004</v>
      </c>
      <c r="S166" s="7">
        <f t="shared" si="18"/>
        <v>9.0766795528139959</v>
      </c>
      <c r="T166" s="7">
        <f t="shared" si="19"/>
        <v>0.44268911453422738</v>
      </c>
      <c r="U166" s="7">
        <f t="shared" si="20"/>
        <v>0.14917425308038174</v>
      </c>
      <c r="V166" s="7">
        <f t="shared" si="21"/>
        <v>8.4882743196216554E-2</v>
      </c>
      <c r="W166" s="7">
        <f t="shared" si="22"/>
        <v>1.0001850746902477E-2</v>
      </c>
      <c r="X166" s="7">
        <f t="shared" si="23"/>
        <v>0.40794065405905594</v>
      </c>
      <c r="Y166">
        <v>13.15068493150685</v>
      </c>
      <c r="Z166">
        <v>7.21</v>
      </c>
      <c r="AA166" t="s">
        <v>115</v>
      </c>
    </row>
    <row r="167" spans="1:27">
      <c r="A167" t="s">
        <v>338</v>
      </c>
      <c r="B167" t="s">
        <v>339</v>
      </c>
      <c r="C167">
        <v>0.14000000000000001</v>
      </c>
      <c r="D167">
        <v>0.13</v>
      </c>
      <c r="E167">
        <v>0.04</v>
      </c>
      <c r="F167">
        <v>0.02</v>
      </c>
      <c r="G167">
        <v>1.1399999999999999</v>
      </c>
      <c r="H167">
        <v>1.17</v>
      </c>
      <c r="I167">
        <v>0.08</v>
      </c>
      <c r="J167">
        <v>0.11</v>
      </c>
      <c r="K167">
        <v>1075.2</v>
      </c>
      <c r="L167">
        <v>1.5</v>
      </c>
      <c r="M167">
        <v>9.9000000000000005E-2</v>
      </c>
      <c r="N167">
        <v>7.0000000000000001E-3</v>
      </c>
      <c r="O167">
        <v>115.4</v>
      </c>
      <c r="P167">
        <v>1.1000000000000001</v>
      </c>
      <c r="Q167" s="7">
        <f t="shared" si="16"/>
        <v>2.1653405789900995</v>
      </c>
      <c r="R167" s="7">
        <f t="shared" si="17"/>
        <v>6.7889553234222202E-2</v>
      </c>
      <c r="S167" s="7">
        <f t="shared" si="18"/>
        <v>6.4253609984044839</v>
      </c>
      <c r="T167" s="7">
        <f t="shared" si="19"/>
        <v>0.29927780196035869</v>
      </c>
      <c r="U167" s="7">
        <f t="shared" si="20"/>
        <v>6.1246941925865966E-2</v>
      </c>
      <c r="V167" s="7">
        <f t="shared" si="21"/>
        <v>4.4968487868542661E-3</v>
      </c>
      <c r="W167" s="7">
        <f t="shared" si="22"/>
        <v>2.987984095240182E-3</v>
      </c>
      <c r="X167" s="7">
        <f t="shared" si="23"/>
        <v>0.29289394864521873</v>
      </c>
      <c r="Y167">
        <v>11.115068493150689</v>
      </c>
      <c r="Z167">
        <v>8.1</v>
      </c>
      <c r="AA167" t="s">
        <v>1521</v>
      </c>
    </row>
    <row r="168" spans="1:27" s="8" customFormat="1">
      <c r="A168" s="8" t="s">
        <v>340</v>
      </c>
      <c r="B168" s="8" t="s">
        <v>341</v>
      </c>
      <c r="C168" s="8">
        <v>0.31</v>
      </c>
      <c r="D168" s="8">
        <v>0.31</v>
      </c>
      <c r="E168" s="8">
        <v>0.02</v>
      </c>
      <c r="F168" s="8">
        <v>0.02</v>
      </c>
      <c r="G168" s="8">
        <v>1.08</v>
      </c>
      <c r="H168" s="8">
        <v>1.0900000000000001</v>
      </c>
      <c r="I168" s="8">
        <v>7.0000000000000007E-2</v>
      </c>
      <c r="J168" s="8">
        <v>0.09</v>
      </c>
      <c r="K168" s="8">
        <v>48.055999999999997</v>
      </c>
      <c r="L168" s="8">
        <v>5.7000000000000002E-2</v>
      </c>
      <c r="M168" s="8">
        <v>0.05</v>
      </c>
      <c r="N168" s="8">
        <v>0.11</v>
      </c>
      <c r="O168" s="8">
        <v>10.9</v>
      </c>
      <c r="P168" s="8">
        <v>2</v>
      </c>
      <c r="Q168" s="8">
        <f t="shared" si="16"/>
        <v>0.26634548283367865</v>
      </c>
      <c r="R168" s="8">
        <f t="shared" si="17"/>
        <v>7.333634463025953E-3</v>
      </c>
      <c r="S168" s="8">
        <f t="shared" si="18"/>
        <v>0.20620220780203172</v>
      </c>
      <c r="T168" s="8">
        <f t="shared" si="19"/>
        <v>3.8868295649063092E-2</v>
      </c>
      <c r="U168" s="8">
        <f t="shared" si="20"/>
        <v>3.7835267486611319E-2</v>
      </c>
      <c r="V168" s="8">
        <f t="shared" si="21"/>
        <v>1.1369545292342601E-3</v>
      </c>
      <c r="W168" s="8">
        <f t="shared" si="22"/>
        <v>8.1526592896591542E-5</v>
      </c>
      <c r="X168" s="8">
        <f t="shared" si="23"/>
        <v>8.8282290802093096E-3</v>
      </c>
      <c r="Z168" s="8">
        <v>4.4000000000000004</v>
      </c>
      <c r="AA168" s="8" t="s">
        <v>292</v>
      </c>
    </row>
    <row r="169" spans="1:27" s="8" customFormat="1">
      <c r="A169" s="8" t="s">
        <v>342</v>
      </c>
      <c r="B169" s="8" t="s">
        <v>343</v>
      </c>
      <c r="C169" s="8">
        <v>0.18</v>
      </c>
      <c r="D169" s="8">
        <v>0.18</v>
      </c>
      <c r="E169" s="8">
        <v>0.02</v>
      </c>
      <c r="F169" s="8">
        <v>0.02</v>
      </c>
      <c r="G169" s="8">
        <v>1.18</v>
      </c>
      <c r="H169" s="8">
        <v>1.19</v>
      </c>
      <c r="I169" s="8">
        <v>0.08</v>
      </c>
      <c r="J169" s="8">
        <v>0.11</v>
      </c>
      <c r="K169" s="8">
        <v>10.8985</v>
      </c>
      <c r="L169" s="8">
        <v>4.4999999999999997E-3</v>
      </c>
      <c r="M169" s="8">
        <v>0.53</v>
      </c>
      <c r="N169" s="8">
        <v>0.12</v>
      </c>
      <c r="O169" s="8">
        <v>25.1</v>
      </c>
      <c r="P169" s="8">
        <v>6.1</v>
      </c>
      <c r="Q169" s="8">
        <f t="shared" si="16"/>
        <v>0.10199171546210434</v>
      </c>
      <c r="R169" s="8">
        <f t="shared" si="17"/>
        <v>3.1427272808189468E-3</v>
      </c>
      <c r="S169" s="8">
        <f t="shared" si="18"/>
        <v>0.26067461384056617</v>
      </c>
      <c r="T169" s="8">
        <f t="shared" si="19"/>
        <v>6.8420775758993219E-2</v>
      </c>
      <c r="U169" s="8">
        <f t="shared" si="20"/>
        <v>6.3351200973205318E-2</v>
      </c>
      <c r="V169" s="8">
        <f t="shared" si="21"/>
        <v>2.3055076401418455E-2</v>
      </c>
      <c r="W169" s="8">
        <f t="shared" si="22"/>
        <v>3.5877590563916992E-5</v>
      </c>
      <c r="X169" s="8">
        <f t="shared" si="23"/>
        <v>1.1682895858400726E-2</v>
      </c>
      <c r="Z169" s="8">
        <v>12</v>
      </c>
      <c r="AA169" s="8" t="s">
        <v>292</v>
      </c>
    </row>
    <row r="170" spans="1:27">
      <c r="A170" t="s">
        <v>344</v>
      </c>
      <c r="B170" t="s">
        <v>345</v>
      </c>
      <c r="C170">
        <v>0.04</v>
      </c>
      <c r="D170">
        <v>0.04</v>
      </c>
      <c r="E170">
        <v>0.06</v>
      </c>
      <c r="F170">
        <v>0.06</v>
      </c>
      <c r="G170">
        <v>0.88</v>
      </c>
      <c r="H170">
        <v>0.82</v>
      </c>
      <c r="I170">
        <v>7.0000000000000007E-2</v>
      </c>
      <c r="J170">
        <v>0.06</v>
      </c>
      <c r="K170">
        <v>1129</v>
      </c>
      <c r="L170">
        <v>7</v>
      </c>
      <c r="M170">
        <v>0.85</v>
      </c>
      <c r="N170">
        <v>8.5000000000000006E-2</v>
      </c>
      <c r="O170">
        <v>144</v>
      </c>
      <c r="P170">
        <v>188.5</v>
      </c>
      <c r="Q170" s="7">
        <f t="shared" si="16"/>
        <v>1.9870341711974266</v>
      </c>
      <c r="R170" s="7">
        <f t="shared" si="17"/>
        <v>4.9155282426619498E-2</v>
      </c>
      <c r="S170" s="7">
        <f t="shared" si="18"/>
        <v>3.4039096489363998</v>
      </c>
      <c r="T170" s="7">
        <f t="shared" si="19"/>
        <v>4.5472262244913004</v>
      </c>
      <c r="U170" s="7">
        <f t="shared" si="20"/>
        <v>4.4558122835035512</v>
      </c>
      <c r="V170" s="7">
        <f t="shared" si="21"/>
        <v>0.88624314283118855</v>
      </c>
      <c r="W170" s="7">
        <f t="shared" si="22"/>
        <v>7.0349476063049331E-3</v>
      </c>
      <c r="X170" s="7">
        <f t="shared" si="23"/>
        <v>0.19371843530532354</v>
      </c>
      <c r="Y170">
        <v>10.328767123287671</v>
      </c>
      <c r="Z170">
        <v>1.5</v>
      </c>
      <c r="AA170" t="s">
        <v>320</v>
      </c>
    </row>
    <row r="171" spans="1:27" s="8" customFormat="1">
      <c r="A171" s="8" t="s">
        <v>346</v>
      </c>
      <c r="B171" s="8" t="s">
        <v>347</v>
      </c>
      <c r="Q171" s="8">
        <f t="shared" si="16"/>
        <v>0</v>
      </c>
      <c r="R171" s="8" t="e">
        <f t="shared" si="17"/>
        <v>#DIV/0!</v>
      </c>
      <c r="S171" s="8">
        <f t="shared" si="18"/>
        <v>0</v>
      </c>
      <c r="T171" s="8" t="e">
        <f t="shared" si="19"/>
        <v>#DIV/0!</v>
      </c>
      <c r="U171" s="8">
        <f t="shared" si="20"/>
        <v>0</v>
      </c>
      <c r="V171" s="8">
        <f t="shared" si="21"/>
        <v>0</v>
      </c>
      <c r="W171" s="8" t="e">
        <f t="shared" si="22"/>
        <v>#DIV/0!</v>
      </c>
      <c r="X171" s="8" t="e">
        <f t="shared" si="23"/>
        <v>#DIV/0!</v>
      </c>
    </row>
    <row r="172" spans="1:27">
      <c r="A172" t="s">
        <v>348</v>
      </c>
      <c r="B172" t="s">
        <v>349</v>
      </c>
      <c r="C172">
        <v>0.02</v>
      </c>
      <c r="D172">
        <v>0.02</v>
      </c>
      <c r="E172">
        <v>0.03</v>
      </c>
      <c r="F172">
        <v>0.03</v>
      </c>
      <c r="G172">
        <v>2.08</v>
      </c>
      <c r="H172">
        <v>1.8</v>
      </c>
      <c r="I172">
        <v>0.14000000000000001</v>
      </c>
      <c r="J172">
        <v>0.22</v>
      </c>
      <c r="K172">
        <v>443.4</v>
      </c>
      <c r="L172">
        <v>4.2</v>
      </c>
      <c r="M172">
        <v>0.05</v>
      </c>
      <c r="N172">
        <v>0.05</v>
      </c>
      <c r="O172">
        <v>45.2</v>
      </c>
      <c r="P172">
        <v>1.7</v>
      </c>
      <c r="Q172" s="7">
        <f t="shared" si="16"/>
        <v>1.3849243502192199</v>
      </c>
      <c r="R172" s="7">
        <f t="shared" si="17"/>
        <v>5.7096605892980733E-2</v>
      </c>
      <c r="S172" s="7">
        <f t="shared" si="18"/>
        <v>2.5056396290700582</v>
      </c>
      <c r="T172" s="7">
        <f t="shared" si="19"/>
        <v>0.16081881277919521</v>
      </c>
      <c r="U172" s="7">
        <f t="shared" si="20"/>
        <v>9.4238658615466805E-2</v>
      </c>
      <c r="V172" s="7">
        <f t="shared" si="21"/>
        <v>6.2797985690978917E-3</v>
      </c>
      <c r="W172" s="7">
        <f t="shared" si="22"/>
        <v>7.9113565193912588E-3</v>
      </c>
      <c r="X172" s="7">
        <f t="shared" si="23"/>
        <v>0.12992205484066971</v>
      </c>
      <c r="Y172">
        <v>4.0767123287671234</v>
      </c>
      <c r="Z172">
        <v>5.0999999999999996</v>
      </c>
      <c r="AA172" t="s">
        <v>25</v>
      </c>
    </row>
    <row r="173" spans="1:27">
      <c r="A173" t="s">
        <v>350</v>
      </c>
      <c r="B173" t="s">
        <v>351</v>
      </c>
      <c r="C173">
        <v>0.23</v>
      </c>
      <c r="D173">
        <v>0.22</v>
      </c>
      <c r="E173">
        <v>0.05</v>
      </c>
      <c r="F173">
        <v>0.04</v>
      </c>
      <c r="G173">
        <v>1</v>
      </c>
      <c r="H173">
        <v>1.01</v>
      </c>
      <c r="I173">
        <v>0.08</v>
      </c>
      <c r="J173">
        <v>0.09</v>
      </c>
      <c r="K173">
        <v>394.48124000000001</v>
      </c>
      <c r="L173">
        <v>0.59862700000000002</v>
      </c>
      <c r="M173">
        <v>0.12759999999999999</v>
      </c>
      <c r="N173">
        <v>2.23708E-2</v>
      </c>
      <c r="O173">
        <v>37.270000000000003</v>
      </c>
      <c r="P173">
        <v>1.0723499999999999</v>
      </c>
      <c r="Q173" s="7">
        <f t="shared" si="16"/>
        <v>1.0566458493422699</v>
      </c>
      <c r="R173" s="7">
        <f t="shared" si="17"/>
        <v>3.1403719425336228E-2</v>
      </c>
      <c r="S173" s="7">
        <f t="shared" si="18"/>
        <v>1.3424391571149525</v>
      </c>
      <c r="T173" s="7">
        <f t="shared" si="19"/>
        <v>8.0824746918788035E-2</v>
      </c>
      <c r="U173" s="7">
        <f t="shared" si="20"/>
        <v>3.8625291927346907E-2</v>
      </c>
      <c r="V173" s="7">
        <f t="shared" si="21"/>
        <v>3.8954360300648321E-3</v>
      </c>
      <c r="W173" s="7">
        <f t="shared" si="22"/>
        <v>6.7905242279392279E-4</v>
      </c>
      <c r="X173" s="7">
        <f t="shared" si="23"/>
        <v>7.0887876283297818E-2</v>
      </c>
      <c r="Y173">
        <v>7.8082191780821919</v>
      </c>
      <c r="Z173">
        <v>4.02867</v>
      </c>
      <c r="AA173" t="s">
        <v>1521</v>
      </c>
    </row>
    <row r="174" spans="1:27">
      <c r="A174" t="s">
        <v>352</v>
      </c>
      <c r="B174" t="s">
        <v>351</v>
      </c>
      <c r="C174">
        <v>0.23</v>
      </c>
      <c r="D174">
        <v>0.22</v>
      </c>
      <c r="E174">
        <v>0.05</v>
      </c>
      <c r="F174">
        <v>0.04</v>
      </c>
      <c r="G174">
        <v>1</v>
      </c>
      <c r="H174">
        <v>1.01</v>
      </c>
      <c r="I174">
        <v>0.08</v>
      </c>
      <c r="J174">
        <v>0.09</v>
      </c>
      <c r="K174">
        <v>1680.3834999999999</v>
      </c>
      <c r="L174">
        <v>23.936199999999999</v>
      </c>
      <c r="M174">
        <v>0.27303899999999998</v>
      </c>
      <c r="N174">
        <v>3.9556899999999999E-2</v>
      </c>
      <c r="O174">
        <v>18.897099999999998</v>
      </c>
      <c r="P174">
        <v>0.72261500000000001</v>
      </c>
      <c r="Q174" s="7">
        <f t="shared" si="16"/>
        <v>2.7766266472924026</v>
      </c>
      <c r="R174" s="7">
        <f t="shared" si="17"/>
        <v>8.6586537449213768E-2</v>
      </c>
      <c r="S174" s="7">
        <f t="shared" si="18"/>
        <v>1.0702012315079386</v>
      </c>
      <c r="T174" s="7">
        <f t="shared" si="19"/>
        <v>7.1064930819259742E-2</v>
      </c>
      <c r="U174" s="7">
        <f t="shared" si="20"/>
        <v>4.0923922872086668E-2</v>
      </c>
      <c r="V174" s="7">
        <f t="shared" si="21"/>
        <v>1.2489917203251653E-2</v>
      </c>
      <c r="W174" s="7">
        <f t="shared" si="22"/>
        <v>5.0814889810610348E-3</v>
      </c>
      <c r="X174" s="7">
        <f t="shared" si="23"/>
        <v>5.6512276251244276E-2</v>
      </c>
      <c r="Y174">
        <v>7.8082191780821919</v>
      </c>
      <c r="Z174">
        <v>4.02867</v>
      </c>
      <c r="AA174" t="s">
        <v>1521</v>
      </c>
    </row>
    <row r="175" spans="1:27">
      <c r="A175" t="s">
        <v>353</v>
      </c>
      <c r="B175" t="s">
        <v>354</v>
      </c>
      <c r="C175">
        <v>0.1</v>
      </c>
      <c r="D175">
        <v>0.1</v>
      </c>
      <c r="E175">
        <v>0.05</v>
      </c>
      <c r="F175">
        <v>0.05</v>
      </c>
      <c r="G175">
        <v>1.02</v>
      </c>
      <c r="H175">
        <v>1.03</v>
      </c>
      <c r="I175">
        <v>0.09</v>
      </c>
      <c r="J175">
        <v>0.1</v>
      </c>
      <c r="K175">
        <v>68.27</v>
      </c>
      <c r="L175">
        <v>0.13</v>
      </c>
      <c r="M175">
        <v>0.12</v>
      </c>
      <c r="N175">
        <v>0.04</v>
      </c>
      <c r="O175">
        <v>38.200000000000003</v>
      </c>
      <c r="P175">
        <v>1.6</v>
      </c>
      <c r="Q175" s="7">
        <f t="shared" si="16"/>
        <v>0.33029634444624123</v>
      </c>
      <c r="R175" s="7">
        <f t="shared" si="17"/>
        <v>1.0697422801980017E-2</v>
      </c>
      <c r="S175" s="7">
        <f t="shared" si="18"/>
        <v>0.77760429429424038</v>
      </c>
      <c r="T175" s="7">
        <f t="shared" si="19"/>
        <v>5.5921612728055625E-2</v>
      </c>
      <c r="U175" s="7">
        <f t="shared" si="20"/>
        <v>3.2569813373580746E-2</v>
      </c>
      <c r="V175" s="7">
        <f t="shared" si="21"/>
        <v>3.7870339007836378E-3</v>
      </c>
      <c r="W175" s="7">
        <f t="shared" si="22"/>
        <v>4.9357237565671207E-4</v>
      </c>
      <c r="X175" s="7">
        <f t="shared" si="23"/>
        <v>4.529733753170332E-2</v>
      </c>
      <c r="Y175">
        <v>3.0684931506849309</v>
      </c>
      <c r="Z175">
        <v>7.7</v>
      </c>
      <c r="AA175" t="s">
        <v>355</v>
      </c>
    </row>
    <row r="176" spans="1:27">
      <c r="A176" t="s">
        <v>356</v>
      </c>
      <c r="B176" t="s">
        <v>357</v>
      </c>
      <c r="C176">
        <v>0.1</v>
      </c>
      <c r="D176">
        <v>0.1</v>
      </c>
      <c r="E176">
        <v>0.01</v>
      </c>
      <c r="F176">
        <v>0.01</v>
      </c>
      <c r="G176">
        <v>1.06</v>
      </c>
      <c r="H176">
        <v>1.06</v>
      </c>
      <c r="I176">
        <v>7.0000000000000007E-2</v>
      </c>
      <c r="J176">
        <v>0.09</v>
      </c>
      <c r="K176">
        <v>7.8543000000000003</v>
      </c>
      <c r="L176">
        <v>8.9999999999999998E-4</v>
      </c>
      <c r="M176">
        <v>0.25</v>
      </c>
      <c r="N176">
        <v>0.08</v>
      </c>
      <c r="O176">
        <v>5.6</v>
      </c>
      <c r="P176">
        <v>0.5</v>
      </c>
      <c r="Q176" s="7">
        <f t="shared" si="16"/>
        <v>7.8882082776829926E-2</v>
      </c>
      <c r="R176" s="7">
        <f t="shared" si="17"/>
        <v>2.2325199091212944E-3</v>
      </c>
      <c r="S176" s="7">
        <f t="shared" si="18"/>
        <v>5.5117590823809563E-2</v>
      </c>
      <c r="T176" s="7">
        <f t="shared" si="19"/>
        <v>5.6115191377110983E-3</v>
      </c>
      <c r="U176" s="7">
        <f t="shared" si="20"/>
        <v>4.9212134664115689E-3</v>
      </c>
      <c r="V176" s="7">
        <f t="shared" si="21"/>
        <v>1.1758419375746038E-3</v>
      </c>
      <c r="W176" s="7">
        <f t="shared" si="22"/>
        <v>2.105251549742545E-6</v>
      </c>
      <c r="X176" s="7">
        <f t="shared" si="23"/>
        <v>2.4265606023060817E-3</v>
      </c>
      <c r="Y176">
        <v>7.5</v>
      </c>
      <c r="Z176">
        <v>6</v>
      </c>
      <c r="AA176" t="s">
        <v>109</v>
      </c>
    </row>
    <row r="177" spans="1:27">
      <c r="A177" t="s">
        <v>358</v>
      </c>
      <c r="B177" t="s">
        <v>357</v>
      </c>
      <c r="C177">
        <v>0.1</v>
      </c>
      <c r="D177">
        <v>0.1</v>
      </c>
      <c r="E177">
        <v>0.01</v>
      </c>
      <c r="F177">
        <v>0.01</v>
      </c>
      <c r="G177">
        <v>1.06</v>
      </c>
      <c r="H177">
        <v>1.06</v>
      </c>
      <c r="I177">
        <v>7.0000000000000007E-2</v>
      </c>
      <c r="J177">
        <v>0.09</v>
      </c>
      <c r="K177">
        <v>30.93</v>
      </c>
      <c r="L177">
        <v>0.02</v>
      </c>
      <c r="M177">
        <v>0.15</v>
      </c>
      <c r="N177">
        <v>0.09</v>
      </c>
      <c r="O177">
        <v>4.9000000000000004</v>
      </c>
      <c r="P177">
        <v>0.4</v>
      </c>
      <c r="Q177" s="7">
        <f t="shared" si="16"/>
        <v>0.19671009982828147</v>
      </c>
      <c r="R177" s="7">
        <f t="shared" si="17"/>
        <v>5.5679127401081279E-3</v>
      </c>
      <c r="S177" s="7">
        <f t="shared" si="18"/>
        <v>7.7766968401206699E-2</v>
      </c>
      <c r="T177" s="7">
        <f t="shared" si="19"/>
        <v>7.2922395856013433E-3</v>
      </c>
      <c r="U177" s="7">
        <f t="shared" si="20"/>
        <v>6.3483239511189131E-3</v>
      </c>
      <c r="V177" s="7">
        <f t="shared" si="21"/>
        <v>1.0740195124463328E-3</v>
      </c>
      <c r="W177" s="7">
        <f t="shared" si="22"/>
        <v>1.6761928742581462E-5</v>
      </c>
      <c r="X177" s="7">
        <f t="shared" si="23"/>
        <v>3.4237030113738807E-3</v>
      </c>
      <c r="Y177">
        <v>7.5</v>
      </c>
      <c r="Z177">
        <v>6</v>
      </c>
      <c r="AA177" t="s">
        <v>109</v>
      </c>
    </row>
    <row r="178" spans="1:27">
      <c r="A178" t="s">
        <v>359</v>
      </c>
      <c r="B178" t="s">
        <v>360</v>
      </c>
      <c r="C178">
        <v>0.32</v>
      </c>
      <c r="D178">
        <v>0.26</v>
      </c>
      <c r="E178">
        <v>0.06</v>
      </c>
      <c r="F178">
        <v>0.02</v>
      </c>
      <c r="G178">
        <v>1.1599999999999999</v>
      </c>
      <c r="H178">
        <v>1.1499999999999999</v>
      </c>
      <c r="I178">
        <v>0.08</v>
      </c>
      <c r="J178">
        <v>0.1</v>
      </c>
      <c r="K178">
        <v>5.24</v>
      </c>
      <c r="L178">
        <v>2E-3</v>
      </c>
      <c r="M178">
        <v>4.5100000000000001E-2</v>
      </c>
      <c r="N178">
        <v>2.5000000000000001E-2</v>
      </c>
      <c r="O178">
        <v>28.3</v>
      </c>
      <c r="P178">
        <v>0.6</v>
      </c>
      <c r="Q178" s="7">
        <f t="shared" si="16"/>
        <v>6.1885878708187583E-2</v>
      </c>
      <c r="R178" s="7">
        <f t="shared" si="17"/>
        <v>1.7938627031128492E-3</v>
      </c>
      <c r="S178" s="7">
        <f t="shared" si="18"/>
        <v>0.26513279564723646</v>
      </c>
      <c r="T178" s="7">
        <f t="shared" si="19"/>
        <v>1.3523335250879386E-2</v>
      </c>
      <c r="U178" s="7">
        <f t="shared" si="20"/>
        <v>5.6211900137223287E-3</v>
      </c>
      <c r="V178" s="7">
        <f t="shared" si="21"/>
        <v>2.9954650768435423E-4</v>
      </c>
      <c r="W178" s="7">
        <f t="shared" si="22"/>
        <v>3.3731907843159866E-5</v>
      </c>
      <c r="X178" s="7">
        <f t="shared" si="23"/>
        <v>1.2296013711176185E-2</v>
      </c>
      <c r="Y178">
        <v>1.468493150684931</v>
      </c>
      <c r="Z178">
        <v>2.7376100000000001</v>
      </c>
      <c r="AA178" t="s">
        <v>1521</v>
      </c>
    </row>
    <row r="179" spans="1:27" s="8" customFormat="1">
      <c r="A179" s="8" t="s">
        <v>361</v>
      </c>
      <c r="B179" s="8" t="s">
        <v>362</v>
      </c>
      <c r="C179" s="8">
        <v>0.14000000000000001</v>
      </c>
      <c r="D179" s="8">
        <v>0.14000000000000001</v>
      </c>
      <c r="E179" s="8">
        <v>0.05</v>
      </c>
      <c r="F179" s="8">
        <v>0.05</v>
      </c>
      <c r="G179" s="8">
        <v>2.09</v>
      </c>
      <c r="H179" s="8">
        <v>2.27</v>
      </c>
      <c r="I179" s="8">
        <v>0.39</v>
      </c>
      <c r="J179" s="8">
        <v>0.65</v>
      </c>
      <c r="K179" s="8">
        <v>882.6</v>
      </c>
      <c r="L179" s="8">
        <v>21.5</v>
      </c>
      <c r="M179" s="8">
        <v>0.26</v>
      </c>
      <c r="N179" s="8">
        <v>0.1</v>
      </c>
      <c r="Q179" s="8">
        <f t="shared" si="16"/>
        <v>2.3676781056468825</v>
      </c>
      <c r="R179" s="8">
        <f t="shared" si="17"/>
        <v>0.22923759032658719</v>
      </c>
      <c r="S179" s="8">
        <f t="shared" si="18"/>
        <v>0</v>
      </c>
      <c r="T179" s="8">
        <f t="shared" si="19"/>
        <v>0</v>
      </c>
      <c r="U179" s="8">
        <f t="shared" si="20"/>
        <v>0</v>
      </c>
      <c r="V179" s="8">
        <f t="shared" si="21"/>
        <v>0</v>
      </c>
      <c r="W179" s="8">
        <f t="shared" si="22"/>
        <v>0</v>
      </c>
      <c r="X179" s="8">
        <f t="shared" si="23"/>
        <v>0</v>
      </c>
      <c r="Y179" s="8">
        <v>4.6575342465753424</v>
      </c>
      <c r="Z179" s="8">
        <v>44.6</v>
      </c>
      <c r="AA179" s="8" t="s">
        <v>25</v>
      </c>
    </row>
    <row r="180" spans="1:27" s="8" customFormat="1">
      <c r="A180" s="8" t="s">
        <v>363</v>
      </c>
      <c r="B180" s="8" t="s">
        <v>362</v>
      </c>
      <c r="C180" s="8">
        <v>0.14000000000000001</v>
      </c>
      <c r="D180" s="8">
        <v>0.14000000000000001</v>
      </c>
      <c r="E180" s="8">
        <v>0.05</v>
      </c>
      <c r="F180" s="8">
        <v>0.05</v>
      </c>
      <c r="G180" s="8">
        <v>2.09</v>
      </c>
      <c r="H180" s="8">
        <v>2.27</v>
      </c>
      <c r="I180" s="8">
        <v>0.39</v>
      </c>
      <c r="J180" s="8">
        <v>0.65</v>
      </c>
      <c r="K180" s="8">
        <v>130</v>
      </c>
      <c r="L180" s="8">
        <v>0.9</v>
      </c>
      <c r="M180" s="8">
        <v>0.44</v>
      </c>
      <c r="N180" s="8">
        <v>0.2</v>
      </c>
      <c r="Q180" s="8">
        <f t="shared" si="16"/>
        <v>0.66035217249266265</v>
      </c>
      <c r="R180" s="8">
        <f t="shared" si="17"/>
        <v>6.3102853532275002E-2</v>
      </c>
      <c r="S180" s="8">
        <f t="shared" si="18"/>
        <v>0</v>
      </c>
      <c r="T180" s="8">
        <f t="shared" si="19"/>
        <v>0</v>
      </c>
      <c r="U180" s="8">
        <f t="shared" si="20"/>
        <v>0</v>
      </c>
      <c r="V180" s="8">
        <f t="shared" si="21"/>
        <v>0</v>
      </c>
      <c r="W180" s="8">
        <f t="shared" si="22"/>
        <v>0</v>
      </c>
      <c r="X180" s="8">
        <f t="shared" si="23"/>
        <v>0</v>
      </c>
      <c r="Y180" s="8">
        <v>4.6575342465753424</v>
      </c>
      <c r="Z180" s="8">
        <v>44.6</v>
      </c>
      <c r="AA180" s="8" t="s">
        <v>25</v>
      </c>
    </row>
    <row r="181" spans="1:27" s="8" customFormat="1">
      <c r="A181" s="8" t="s">
        <v>364</v>
      </c>
      <c r="B181" s="8" t="s">
        <v>365</v>
      </c>
      <c r="K181" s="8">
        <v>271.16500000000002</v>
      </c>
      <c r="L181" s="8">
        <v>0.47199999999999998</v>
      </c>
      <c r="M181" s="8">
        <v>0.78400000000000003</v>
      </c>
      <c r="N181" s="8">
        <v>0.01</v>
      </c>
      <c r="Q181" s="8">
        <f t="shared" si="16"/>
        <v>0</v>
      </c>
      <c r="R181" s="8" t="e">
        <f t="shared" si="17"/>
        <v>#DIV/0!</v>
      </c>
      <c r="S181" s="8">
        <f t="shared" si="18"/>
        <v>0</v>
      </c>
      <c r="T181" s="8" t="e">
        <f t="shared" si="19"/>
        <v>#DIV/0!</v>
      </c>
      <c r="U181" s="8">
        <f t="shared" si="20"/>
        <v>0</v>
      </c>
      <c r="V181" s="8">
        <f t="shared" si="21"/>
        <v>0</v>
      </c>
      <c r="W181" s="8">
        <f t="shared" si="22"/>
        <v>0</v>
      </c>
      <c r="X181" s="8" t="e">
        <f t="shared" si="23"/>
        <v>#DIV/0!</v>
      </c>
    </row>
    <row r="182" spans="1:27">
      <c r="A182" t="s">
        <v>366</v>
      </c>
      <c r="B182" t="s">
        <v>367</v>
      </c>
      <c r="C182">
        <v>-0.43</v>
      </c>
      <c r="D182">
        <v>-0.43</v>
      </c>
      <c r="E182">
        <v>0.02</v>
      </c>
      <c r="F182">
        <v>0.02</v>
      </c>
      <c r="G182">
        <v>0.8</v>
      </c>
      <c r="H182">
        <v>0.81</v>
      </c>
      <c r="I182">
        <v>0.06</v>
      </c>
      <c r="J182">
        <v>0.05</v>
      </c>
      <c r="K182">
        <v>1143</v>
      </c>
      <c r="L182">
        <v>14</v>
      </c>
      <c r="M182">
        <v>0.2</v>
      </c>
      <c r="N182">
        <v>0.01</v>
      </c>
      <c r="O182">
        <v>159.30000000000001</v>
      </c>
      <c r="P182">
        <v>2.2999999999999998</v>
      </c>
      <c r="Q182" s="7">
        <f t="shared" si="16"/>
        <v>1.995249681948557</v>
      </c>
      <c r="R182" s="7">
        <f t="shared" si="17"/>
        <v>4.4169211756159808E-2</v>
      </c>
      <c r="S182" s="7">
        <f t="shared" si="18"/>
        <v>6.975365530969893</v>
      </c>
      <c r="T182" s="7">
        <f t="shared" si="19"/>
        <v>0.36030467467302324</v>
      </c>
      <c r="U182" s="7">
        <f t="shared" si="20"/>
        <v>0.10071149228644539</v>
      </c>
      <c r="V182" s="7">
        <f t="shared" si="21"/>
        <v>1.4532011522853945E-2</v>
      </c>
      <c r="W182" s="7">
        <f t="shared" si="22"/>
        <v>2.8479182686957882E-2</v>
      </c>
      <c r="X182" s="7">
        <f t="shared" si="23"/>
        <v>0.34446249535653789</v>
      </c>
      <c r="Y182">
        <v>3.6328767123287671</v>
      </c>
      <c r="Z182">
        <v>4.7</v>
      </c>
      <c r="AA182" t="s">
        <v>292</v>
      </c>
    </row>
    <row r="183" spans="1:27">
      <c r="A183" t="s">
        <v>368</v>
      </c>
      <c r="B183" t="s">
        <v>369</v>
      </c>
      <c r="C183">
        <v>7.0000000000000007E-2</v>
      </c>
      <c r="D183">
        <v>7.0000000000000007E-2</v>
      </c>
      <c r="E183">
        <v>0.04</v>
      </c>
      <c r="F183">
        <v>0.04</v>
      </c>
      <c r="G183">
        <v>1.94</v>
      </c>
      <c r="H183">
        <v>1.66</v>
      </c>
      <c r="I183">
        <v>7.0000000000000007E-2</v>
      </c>
      <c r="J183">
        <v>0.17</v>
      </c>
      <c r="K183">
        <v>1056.4000000000001</v>
      </c>
      <c r="L183">
        <v>14.3</v>
      </c>
      <c r="M183">
        <v>0.26</v>
      </c>
      <c r="N183">
        <v>0.1</v>
      </c>
      <c r="O183">
        <v>59</v>
      </c>
      <c r="P183">
        <v>3</v>
      </c>
      <c r="Q183" s="7">
        <f t="shared" si="16"/>
        <v>2.4046934184192992</v>
      </c>
      <c r="R183" s="7">
        <f t="shared" si="17"/>
        <v>8.4907911329135818E-2</v>
      </c>
      <c r="S183" s="7">
        <f t="shared" si="18"/>
        <v>4.0013955931097529</v>
      </c>
      <c r="T183" s="7">
        <f t="shared" si="19"/>
        <v>0.25850713674557835</v>
      </c>
      <c r="U183" s="7">
        <f t="shared" si="20"/>
        <v>0.20346079286998742</v>
      </c>
      <c r="V183" s="7">
        <f t="shared" si="21"/>
        <v>0.11157902769289314</v>
      </c>
      <c r="W183" s="7">
        <f t="shared" si="22"/>
        <v>1.8055016086542166E-2</v>
      </c>
      <c r="X183" s="7">
        <f t="shared" si="23"/>
        <v>0.11248903273802521</v>
      </c>
      <c r="Y183">
        <v>10.41095890410959</v>
      </c>
      <c r="Z183">
        <v>14.7</v>
      </c>
      <c r="AA183" t="s">
        <v>370</v>
      </c>
    </row>
    <row r="184" spans="1:27" s="8" customFormat="1">
      <c r="A184" s="8" t="s">
        <v>371</v>
      </c>
      <c r="B184" s="8" t="s">
        <v>372</v>
      </c>
      <c r="K184" s="8">
        <v>103.258</v>
      </c>
      <c r="L184" s="8">
        <v>0.03</v>
      </c>
      <c r="M184" s="8">
        <v>0.13900000000000001</v>
      </c>
      <c r="N184" s="8">
        <v>0.01</v>
      </c>
      <c r="Q184" s="8">
        <f t="shared" si="16"/>
        <v>0</v>
      </c>
      <c r="R184" s="8" t="e">
        <f t="shared" si="17"/>
        <v>#DIV/0!</v>
      </c>
      <c r="S184" s="8">
        <f t="shared" si="18"/>
        <v>0</v>
      </c>
      <c r="T184" s="8" t="e">
        <f t="shared" si="19"/>
        <v>#DIV/0!</v>
      </c>
      <c r="U184" s="8">
        <f t="shared" si="20"/>
        <v>0</v>
      </c>
      <c r="V184" s="8">
        <f t="shared" si="21"/>
        <v>0</v>
      </c>
      <c r="W184" s="8">
        <f t="shared" si="22"/>
        <v>0</v>
      </c>
      <c r="X184" s="8" t="e">
        <f t="shared" si="23"/>
        <v>#DIV/0!</v>
      </c>
    </row>
    <row r="185" spans="1:27">
      <c r="A185" t="s">
        <v>373</v>
      </c>
      <c r="B185" t="s">
        <v>374</v>
      </c>
      <c r="C185">
        <v>0.09</v>
      </c>
      <c r="D185">
        <v>0.25</v>
      </c>
      <c r="E185">
        <v>0</v>
      </c>
      <c r="F185">
        <v>0.03</v>
      </c>
      <c r="G185">
        <v>1.41</v>
      </c>
      <c r="H185">
        <v>1.38</v>
      </c>
      <c r="I185">
        <v>0.09</v>
      </c>
      <c r="J185">
        <v>0.09</v>
      </c>
      <c r="K185">
        <v>323.39999999999998</v>
      </c>
      <c r="L185">
        <v>0.8</v>
      </c>
      <c r="M185">
        <v>0.36</v>
      </c>
      <c r="N185">
        <v>0.03</v>
      </c>
      <c r="O185">
        <v>76.099999999999994</v>
      </c>
      <c r="P185">
        <v>2.9</v>
      </c>
      <c r="Q185" s="7">
        <f t="shared" si="16"/>
        <v>1.0270489183563607</v>
      </c>
      <c r="R185" s="7">
        <f t="shared" si="17"/>
        <v>2.2391302799414994E-2</v>
      </c>
      <c r="S185" s="7">
        <f t="shared" si="18"/>
        <v>2.971348897899424</v>
      </c>
      <c r="T185" s="7">
        <f t="shared" si="19"/>
        <v>0.17571705690499057</v>
      </c>
      <c r="U185" s="7">
        <f t="shared" si="20"/>
        <v>0.11323142974912392</v>
      </c>
      <c r="V185" s="7">
        <f t="shared" si="21"/>
        <v>3.6868759302979982E-2</v>
      </c>
      <c r="W185" s="7">
        <f t="shared" si="22"/>
        <v>2.4500918556169243E-3</v>
      </c>
      <c r="X185" s="7">
        <f t="shared" si="23"/>
        <v>0.12918908251736627</v>
      </c>
      <c r="Y185">
        <v>9.1999999999999993</v>
      </c>
      <c r="Z185">
        <v>24.5</v>
      </c>
      <c r="AA185" t="s">
        <v>1521</v>
      </c>
    </row>
    <row r="186" spans="1:27">
      <c r="A186" t="s">
        <v>376</v>
      </c>
      <c r="B186" t="s">
        <v>374</v>
      </c>
      <c r="C186">
        <v>0.09</v>
      </c>
      <c r="D186">
        <v>0.25</v>
      </c>
      <c r="E186">
        <v>0</v>
      </c>
      <c r="F186">
        <v>0.03</v>
      </c>
      <c r="G186">
        <v>1.41</v>
      </c>
      <c r="H186">
        <v>1.38</v>
      </c>
      <c r="I186">
        <v>0.09</v>
      </c>
      <c r="J186">
        <v>0.09</v>
      </c>
      <c r="K186">
        <v>3264.7</v>
      </c>
      <c r="L186">
        <v>134.30000000000001</v>
      </c>
      <c r="M186">
        <v>0.18</v>
      </c>
      <c r="N186">
        <v>0.04</v>
      </c>
      <c r="O186">
        <v>76.7</v>
      </c>
      <c r="P186">
        <v>2.4</v>
      </c>
      <c r="Q186" s="7">
        <f t="shared" si="16"/>
        <v>4.7972605356532734</v>
      </c>
      <c r="R186" s="7">
        <f t="shared" si="17"/>
        <v>0.16788373176916729</v>
      </c>
      <c r="S186" s="7">
        <f t="shared" si="18"/>
        <v>6.8242343695014354</v>
      </c>
      <c r="T186" s="7">
        <f t="shared" si="19"/>
        <v>0.38074505575013123</v>
      </c>
      <c r="U186" s="7">
        <f t="shared" si="20"/>
        <v>0.21353536488661595</v>
      </c>
      <c r="V186" s="7">
        <f t="shared" si="21"/>
        <v>5.0779751405963566E-2</v>
      </c>
      <c r="W186" s="7">
        <f t="shared" si="22"/>
        <v>9.3576201572788079E-2</v>
      </c>
      <c r="X186" s="7">
        <f t="shared" si="23"/>
        <v>0.29670584215223633</v>
      </c>
      <c r="Y186">
        <v>9.1999999999999993</v>
      </c>
      <c r="Z186">
        <v>24.5</v>
      </c>
      <c r="AA186" t="s">
        <v>1521</v>
      </c>
    </row>
    <row r="187" spans="1:27">
      <c r="A187" t="s">
        <v>377</v>
      </c>
      <c r="B187" t="s">
        <v>378</v>
      </c>
      <c r="C187">
        <v>-0.24</v>
      </c>
      <c r="D187">
        <v>-0.24</v>
      </c>
      <c r="E187">
        <v>0.06</v>
      </c>
      <c r="F187">
        <v>0.06</v>
      </c>
      <c r="G187">
        <v>0.58499999999999996</v>
      </c>
      <c r="H187">
        <v>0.89</v>
      </c>
      <c r="I187">
        <v>0.05</v>
      </c>
      <c r="J187">
        <v>0.27</v>
      </c>
      <c r="K187">
        <v>663.2</v>
      </c>
      <c r="L187">
        <v>7.9</v>
      </c>
      <c r="M187">
        <v>0.14000000000000001</v>
      </c>
      <c r="N187">
        <v>0.08</v>
      </c>
      <c r="O187">
        <v>12.2</v>
      </c>
      <c r="P187">
        <v>1.1000000000000001</v>
      </c>
      <c r="Q187" s="7">
        <f t="shared" si="16"/>
        <v>1.4322904765783389</v>
      </c>
      <c r="R187" s="7">
        <f t="shared" si="17"/>
        <v>0.14528428921521053</v>
      </c>
      <c r="S187" s="7">
        <f t="shared" si="18"/>
        <v>0.47945348692069417</v>
      </c>
      <c r="T187" s="7">
        <f t="shared" si="19"/>
        <v>4.7168447279851082E-2</v>
      </c>
      <c r="U187" s="7">
        <f t="shared" si="20"/>
        <v>4.3229412755144567E-2</v>
      </c>
      <c r="V187" s="7">
        <f t="shared" si="21"/>
        <v>5.4772328167194753E-3</v>
      </c>
      <c r="W187" s="7">
        <f t="shared" si="22"/>
        <v>1.9037407251073005E-3</v>
      </c>
      <c r="X187" s="7">
        <f t="shared" si="23"/>
        <v>1.7957059435231994E-2</v>
      </c>
      <c r="Y187">
        <v>10.331506849315071</v>
      </c>
      <c r="Z187">
        <v>1.8</v>
      </c>
      <c r="AA187" t="s">
        <v>106</v>
      </c>
    </row>
    <row r="188" spans="1:27">
      <c r="A188" t="s">
        <v>379</v>
      </c>
      <c r="B188" t="s">
        <v>378</v>
      </c>
      <c r="C188">
        <v>-0.24</v>
      </c>
      <c r="D188">
        <v>-0.24</v>
      </c>
      <c r="E188">
        <v>0.06</v>
      </c>
      <c r="F188">
        <v>0.06</v>
      </c>
      <c r="G188">
        <v>0.58499999999999996</v>
      </c>
      <c r="H188">
        <v>0.89</v>
      </c>
      <c r="I188">
        <v>0.05</v>
      </c>
      <c r="J188">
        <v>0.27</v>
      </c>
      <c r="K188">
        <v>1818</v>
      </c>
      <c r="L188">
        <v>23.5</v>
      </c>
      <c r="M188">
        <v>0.2</v>
      </c>
      <c r="N188">
        <v>0.04</v>
      </c>
      <c r="O188">
        <v>22.6</v>
      </c>
      <c r="P188">
        <v>0.8</v>
      </c>
      <c r="Q188" s="7">
        <f t="shared" si="16"/>
        <v>2.8054164884536839</v>
      </c>
      <c r="R188" s="7">
        <f t="shared" si="17"/>
        <v>0.28472204094877496</v>
      </c>
      <c r="S188" s="7">
        <f t="shared" si="18"/>
        <v>1.2300200071869483</v>
      </c>
      <c r="T188" s="7">
        <f t="shared" si="19"/>
        <v>6.4429870335005926E-2</v>
      </c>
      <c r="U188" s="7">
        <f t="shared" si="20"/>
        <v>4.3540531227856581E-2</v>
      </c>
      <c r="V188" s="7">
        <f t="shared" si="21"/>
        <v>1.0250166726557904E-2</v>
      </c>
      <c r="W188" s="7">
        <f t="shared" si="22"/>
        <v>5.299866184248863E-3</v>
      </c>
      <c r="X188" s="7">
        <f t="shared" si="23"/>
        <v>4.6068165063181579E-2</v>
      </c>
      <c r="Y188">
        <v>10.331506849315071</v>
      </c>
      <c r="Z188">
        <v>1.8</v>
      </c>
      <c r="AA188" t="s">
        <v>106</v>
      </c>
    </row>
    <row r="189" spans="1:27">
      <c r="A189" t="s">
        <v>380</v>
      </c>
      <c r="B189" t="s">
        <v>381</v>
      </c>
      <c r="C189">
        <v>0.13</v>
      </c>
      <c r="D189">
        <v>0.13</v>
      </c>
      <c r="E189">
        <v>0.08</v>
      </c>
      <c r="F189">
        <v>0.08</v>
      </c>
      <c r="G189">
        <v>1.49</v>
      </c>
      <c r="H189">
        <v>3.37</v>
      </c>
      <c r="I189">
        <v>0.18</v>
      </c>
      <c r="J189">
        <v>0.49</v>
      </c>
      <c r="K189">
        <v>610.20000000000005</v>
      </c>
      <c r="L189">
        <v>3.8</v>
      </c>
      <c r="M189">
        <v>0.28000000000000003</v>
      </c>
      <c r="N189">
        <v>0.12</v>
      </c>
      <c r="O189">
        <v>120</v>
      </c>
      <c r="P189">
        <v>9</v>
      </c>
      <c r="Q189" s="7">
        <f t="shared" si="16"/>
        <v>2.111848986298797</v>
      </c>
      <c r="R189" s="7">
        <f t="shared" si="17"/>
        <v>0.10272952811279236</v>
      </c>
      <c r="S189" s="7">
        <f t="shared" si="18"/>
        <v>10.803719584013324</v>
      </c>
      <c r="T189" s="7">
        <f t="shared" si="19"/>
        <v>0.97989621971197505</v>
      </c>
      <c r="U189" s="7">
        <f t="shared" si="20"/>
        <v>0.81027896880099948</v>
      </c>
      <c r="V189" s="7">
        <f t="shared" si="21"/>
        <v>0.39388560983381915</v>
      </c>
      <c r="W189" s="7">
        <f t="shared" si="22"/>
        <v>2.2426600250874385E-2</v>
      </c>
      <c r="X189" s="7">
        <f t="shared" si="23"/>
        <v>0.38470218103311549</v>
      </c>
      <c r="Y189">
        <v>10.95890410958904</v>
      </c>
      <c r="Z189">
        <v>39.299999999999997</v>
      </c>
      <c r="AA189" t="s">
        <v>370</v>
      </c>
    </row>
    <row r="190" spans="1:27">
      <c r="A190" t="s">
        <v>382</v>
      </c>
      <c r="B190" t="s">
        <v>383</v>
      </c>
      <c r="C190">
        <v>-0.09</v>
      </c>
      <c r="D190">
        <v>-0.09</v>
      </c>
      <c r="E190">
        <v>0.01</v>
      </c>
      <c r="F190">
        <v>0.01</v>
      </c>
      <c r="G190">
        <v>0.74</v>
      </c>
      <c r="H190">
        <v>0.74</v>
      </c>
      <c r="I190">
        <v>0.06</v>
      </c>
      <c r="J190">
        <v>0.04</v>
      </c>
      <c r="K190">
        <v>937.70001000000002</v>
      </c>
      <c r="L190">
        <v>15.6</v>
      </c>
      <c r="M190">
        <v>0.23</v>
      </c>
      <c r="N190">
        <v>0.03</v>
      </c>
      <c r="O190">
        <v>34.299999999999997</v>
      </c>
      <c r="P190">
        <v>1.6</v>
      </c>
      <c r="Q190" s="7">
        <f t="shared" si="16"/>
        <v>1.6966461555317245</v>
      </c>
      <c r="R190" s="7">
        <f t="shared" si="17"/>
        <v>3.5897541585479933E-2</v>
      </c>
      <c r="S190" s="7">
        <f t="shared" si="18"/>
        <v>1.3148553594967758</v>
      </c>
      <c r="T190" s="7">
        <f t="shared" si="19"/>
        <v>9.4647982002144013E-2</v>
      </c>
      <c r="U190" s="7">
        <f t="shared" si="20"/>
        <v>6.1334360792852517E-2</v>
      </c>
      <c r="V190" s="7">
        <f t="shared" si="21"/>
        <v>9.5792439874646321E-3</v>
      </c>
      <c r="W190" s="7">
        <f t="shared" si="22"/>
        <v>7.2915087943565661E-3</v>
      </c>
      <c r="X190" s="7">
        <f t="shared" si="23"/>
        <v>7.1073262675501375E-2</v>
      </c>
      <c r="Y190">
        <v>4.2</v>
      </c>
      <c r="Z190">
        <v>10.199999999999999</v>
      </c>
      <c r="AA190" t="s">
        <v>100</v>
      </c>
    </row>
    <row r="191" spans="1:27">
      <c r="A191" t="s">
        <v>384</v>
      </c>
      <c r="B191" t="s">
        <v>385</v>
      </c>
      <c r="C191">
        <v>0.19</v>
      </c>
      <c r="D191">
        <v>0.19</v>
      </c>
      <c r="E191">
        <v>0.01</v>
      </c>
      <c r="F191">
        <v>0.01</v>
      </c>
      <c r="G191">
        <v>1.26</v>
      </c>
      <c r="H191">
        <v>1.26</v>
      </c>
      <c r="I191">
        <v>0.08</v>
      </c>
      <c r="J191">
        <v>0.12</v>
      </c>
      <c r="K191">
        <v>3827</v>
      </c>
      <c r="L191">
        <v>105</v>
      </c>
      <c r="M191">
        <v>0.25</v>
      </c>
      <c r="N191">
        <v>0.08</v>
      </c>
      <c r="O191">
        <v>5.52</v>
      </c>
      <c r="P191">
        <v>0.4</v>
      </c>
      <c r="Q191" s="7">
        <f t="shared" si="16"/>
        <v>5.1740892235679112</v>
      </c>
      <c r="R191" s="7">
        <f t="shared" si="17"/>
        <v>0.18957050148708274</v>
      </c>
      <c r="S191" s="7">
        <f t="shared" si="18"/>
        <v>0.47973498330670628</v>
      </c>
      <c r="T191" s="7">
        <f t="shared" si="19"/>
        <v>4.1771153264246109E-2</v>
      </c>
      <c r="U191" s="7">
        <f t="shared" si="20"/>
        <v>3.4763404587442488E-2</v>
      </c>
      <c r="V191" s="7">
        <f t="shared" si="21"/>
        <v>1.0234346310543067E-2</v>
      </c>
      <c r="W191" s="7">
        <f t="shared" si="22"/>
        <v>4.3874377882766515E-3</v>
      </c>
      <c r="X191" s="7">
        <f t="shared" si="23"/>
        <v>2.0306242679648943E-2</v>
      </c>
      <c r="Y191">
        <v>15.44109589041096</v>
      </c>
      <c r="Z191">
        <v>3.9</v>
      </c>
      <c r="AA191" t="s">
        <v>292</v>
      </c>
    </row>
    <row r="192" spans="1:27">
      <c r="A192" t="s">
        <v>386</v>
      </c>
      <c r="B192" t="s">
        <v>387</v>
      </c>
      <c r="C192">
        <v>-0.28000000000000003</v>
      </c>
      <c r="D192">
        <v>-0.28000000000000003</v>
      </c>
      <c r="E192">
        <v>0.01</v>
      </c>
      <c r="F192">
        <v>0.01</v>
      </c>
      <c r="G192">
        <v>1</v>
      </c>
      <c r="H192">
        <v>1.01</v>
      </c>
      <c r="I192">
        <v>7.0000000000000007E-2</v>
      </c>
      <c r="J192">
        <v>0.08</v>
      </c>
      <c r="K192">
        <v>1114</v>
      </c>
      <c r="L192">
        <v>15</v>
      </c>
      <c r="M192">
        <v>0.16700000000000001</v>
      </c>
      <c r="N192">
        <v>5.5E-2</v>
      </c>
      <c r="O192">
        <v>18.8</v>
      </c>
      <c r="P192">
        <v>1.3</v>
      </c>
      <c r="Q192" s="7">
        <f t="shared" si="16"/>
        <v>2.111066960619735</v>
      </c>
      <c r="R192" s="7">
        <f t="shared" si="17"/>
        <v>5.8871138141299059E-2</v>
      </c>
      <c r="S192" s="7">
        <f t="shared" si="18"/>
        <v>0.95148492825342246</v>
      </c>
      <c r="T192" s="7">
        <f t="shared" si="19"/>
        <v>7.9753860391211767E-2</v>
      </c>
      <c r="U192" s="7">
        <f t="shared" si="20"/>
        <v>6.5794170570715377E-2</v>
      </c>
      <c r="V192" s="7">
        <f t="shared" si="21"/>
        <v>8.9901143655484669E-3</v>
      </c>
      <c r="W192" s="7">
        <f t="shared" si="22"/>
        <v>4.2705786725916644E-3</v>
      </c>
      <c r="X192" s="7">
        <f t="shared" si="23"/>
        <v>4.3962999985306644E-2</v>
      </c>
      <c r="Y192">
        <v>5.5452054794520551</v>
      </c>
      <c r="Z192">
        <v>4.9000000000000004</v>
      </c>
      <c r="AA192" t="s">
        <v>292</v>
      </c>
    </row>
    <row r="193" spans="1:27">
      <c r="A193" t="s">
        <v>388</v>
      </c>
      <c r="B193" t="s">
        <v>389</v>
      </c>
      <c r="C193">
        <v>-0.7</v>
      </c>
      <c r="D193">
        <v>-0.65</v>
      </c>
      <c r="E193">
        <v>0.04</v>
      </c>
      <c r="F193">
        <v>0.02</v>
      </c>
      <c r="G193">
        <v>0.89</v>
      </c>
      <c r="H193">
        <v>0.87</v>
      </c>
      <c r="I193">
        <v>0.06</v>
      </c>
      <c r="J193">
        <v>0.06</v>
      </c>
      <c r="K193">
        <v>83.915099999999995</v>
      </c>
      <c r="L193">
        <v>3.0000000000000001E-3</v>
      </c>
      <c r="M193">
        <v>0.33539999999999998</v>
      </c>
      <c r="N193">
        <v>4.7999999999999996E-3</v>
      </c>
      <c r="O193">
        <v>612.48</v>
      </c>
      <c r="P193">
        <v>3.52</v>
      </c>
      <c r="Q193" s="7">
        <f t="shared" si="16"/>
        <v>0.35826516733708663</v>
      </c>
      <c r="R193" s="7">
        <f t="shared" si="17"/>
        <v>8.2359852846507677E-3</v>
      </c>
      <c r="S193" s="7">
        <f t="shared" si="18"/>
        <v>11.324372052592301</v>
      </c>
      <c r="T193" s="7">
        <f t="shared" si="19"/>
        <v>0.52511465064153751</v>
      </c>
      <c r="U193" s="7">
        <f t="shared" si="20"/>
        <v>6.5082598003404019E-2</v>
      </c>
      <c r="V193" s="7">
        <f t="shared" si="21"/>
        <v>2.0542188784606313E-2</v>
      </c>
      <c r="W193" s="7">
        <f t="shared" si="22"/>
        <v>1.3495034925290324E-4</v>
      </c>
      <c r="X193" s="7">
        <f t="shared" si="23"/>
        <v>0.52066078402723215</v>
      </c>
      <c r="Y193">
        <v>18.904109589041099</v>
      </c>
      <c r="Z193">
        <v>27.42</v>
      </c>
      <c r="AA193" t="s">
        <v>1521</v>
      </c>
    </row>
    <row r="194" spans="1:27">
      <c r="A194" t="s">
        <v>390</v>
      </c>
      <c r="B194" t="s">
        <v>391</v>
      </c>
      <c r="C194">
        <v>0.03</v>
      </c>
      <c r="D194">
        <v>0.03</v>
      </c>
      <c r="E194">
        <v>0.04</v>
      </c>
      <c r="F194">
        <v>0.04</v>
      </c>
      <c r="G194">
        <v>0.81</v>
      </c>
      <c r="H194">
        <v>0.82</v>
      </c>
      <c r="I194">
        <v>7.0000000000000007E-2</v>
      </c>
      <c r="J194">
        <v>0.06</v>
      </c>
      <c r="K194">
        <v>493.7</v>
      </c>
      <c r="L194">
        <v>1.8</v>
      </c>
      <c r="M194">
        <v>0.14399999999999999</v>
      </c>
      <c r="N194">
        <v>3.2000000000000001E-2</v>
      </c>
      <c r="O194">
        <v>31.9</v>
      </c>
      <c r="P194">
        <v>0.9</v>
      </c>
      <c r="Q194" s="7">
        <f t="shared" si="16"/>
        <v>1.1447697001629527</v>
      </c>
      <c r="R194" s="7">
        <f t="shared" si="17"/>
        <v>2.8059515946134823E-2</v>
      </c>
      <c r="S194" s="7">
        <f t="shared" si="18"/>
        <v>1.0751795880587489</v>
      </c>
      <c r="T194" s="7">
        <f t="shared" si="19"/>
        <v>6.8495058384992952E-2</v>
      </c>
      <c r="U194" s="7">
        <f t="shared" si="20"/>
        <v>3.0334220352754678E-2</v>
      </c>
      <c r="V194" s="7">
        <f t="shared" si="21"/>
        <v>5.0593379740036535E-3</v>
      </c>
      <c r="W194" s="7">
        <f t="shared" si="22"/>
        <v>1.3066796695062784E-3</v>
      </c>
      <c r="X194" s="7">
        <f t="shared" si="23"/>
        <v>6.1189082247245882E-2</v>
      </c>
      <c r="Y194">
        <v>8.7890410958904113</v>
      </c>
      <c r="Z194">
        <v>6.3</v>
      </c>
      <c r="AA194" t="s">
        <v>100</v>
      </c>
    </row>
    <row r="195" spans="1:27">
      <c r="A195" t="s">
        <v>392</v>
      </c>
      <c r="B195" t="s">
        <v>393</v>
      </c>
      <c r="C195">
        <v>0.36</v>
      </c>
      <c r="D195">
        <v>0.36</v>
      </c>
      <c r="E195">
        <v>0.02</v>
      </c>
      <c r="F195">
        <v>0.02</v>
      </c>
      <c r="G195">
        <v>1.24</v>
      </c>
      <c r="H195">
        <v>1.25</v>
      </c>
      <c r="I195">
        <v>0.08</v>
      </c>
      <c r="J195">
        <v>0.12</v>
      </c>
      <c r="K195">
        <v>1405</v>
      </c>
      <c r="L195">
        <v>45</v>
      </c>
      <c r="M195">
        <v>0.3</v>
      </c>
      <c r="N195">
        <v>0.1</v>
      </c>
      <c r="O195">
        <v>80</v>
      </c>
      <c r="P195">
        <v>3</v>
      </c>
      <c r="Q195" s="7">
        <f t="shared" ref="Q195:Q258" si="24">(K195/365)^(2/3)*H195^(1/3)</f>
        <v>2.6458119736359955</v>
      </c>
      <c r="R195" s="7">
        <f t="shared" ref="R195:R258" si="25">SQRT((2/3*(K195/365)^(-1/3)*H195^(1/3)*(L195/365))^2+(1/3*(K195/365)^(2/3)*H195^(-2/3)*J195)^2)</f>
        <v>0.10178371184838937</v>
      </c>
      <c r="S195" s="7">
        <f t="shared" ref="S195:S258" si="26">0.004919*O195*SQRT(1-M195^2)*K195^(1/3)*H195^(2/3)</f>
        <v>4.8788742262105451</v>
      </c>
      <c r="T195" s="7">
        <f t="shared" ref="T195:T258" si="27">SQRT(U195^2+V195^2+W195^2+X195^2)</f>
        <v>0.32463766702982566</v>
      </c>
      <c r="U195" s="7">
        <f t="shared" ref="U195:U258" si="28">0.004919*SQRT(1-M195^2)*K195^(1/3)*H195^(2/3)*P195</f>
        <v>0.18295778348289549</v>
      </c>
      <c r="V195" s="7">
        <f t="shared" ref="V195:V258" si="29">0.004919*O195*M195/SQRT(1-M195^2)*K195^(1/3)*H195^(2/3)*N195</f>
        <v>0.16084200745749053</v>
      </c>
      <c r="W195" s="7">
        <f t="shared" ref="W195:W258" si="30">0.004919*O195*SQRT(1-M195^2)*1/3*K195^(-2/3)*H195^(2/3)*L195</f>
        <v>5.2087625190859931E-2</v>
      </c>
      <c r="X195" s="7">
        <f t="shared" ref="X195:X258" si="31">0.004919*O195*SQRT(1-M195^2)*K195^(1/3)*2/3*H195^(-1/3)*I195</f>
        <v>0.20816530031831659</v>
      </c>
      <c r="Y195">
        <v>3.484931506849315</v>
      </c>
      <c r="Z195">
        <v>10.8</v>
      </c>
      <c r="AA195" t="s">
        <v>115</v>
      </c>
    </row>
    <row r="196" spans="1:27">
      <c r="A196" t="s">
        <v>394</v>
      </c>
      <c r="B196" t="s">
        <v>393</v>
      </c>
      <c r="C196">
        <v>0.36</v>
      </c>
      <c r="D196">
        <v>0.36</v>
      </c>
      <c r="E196">
        <v>0.02</v>
      </c>
      <c r="F196">
        <v>0.02</v>
      </c>
      <c r="G196">
        <v>1.24</v>
      </c>
      <c r="H196">
        <v>1.25</v>
      </c>
      <c r="I196">
        <v>0.08</v>
      </c>
      <c r="J196">
        <v>0.12</v>
      </c>
      <c r="K196">
        <v>223.6</v>
      </c>
      <c r="L196">
        <v>0.6</v>
      </c>
      <c r="M196">
        <v>0.24</v>
      </c>
      <c r="N196">
        <v>0.05</v>
      </c>
      <c r="O196">
        <v>12.5</v>
      </c>
      <c r="P196">
        <v>0.7</v>
      </c>
      <c r="Q196" s="7">
        <f t="shared" si="24"/>
        <v>0.77700287815696789</v>
      </c>
      <c r="R196" s="7">
        <f t="shared" si="25"/>
        <v>2.4902914299137855E-2</v>
      </c>
      <c r="S196" s="7">
        <f t="shared" si="26"/>
        <v>0.4204055260735422</v>
      </c>
      <c r="T196" s="7">
        <f t="shared" si="27"/>
        <v>3.007996442876993E-2</v>
      </c>
      <c r="U196" s="7">
        <f t="shared" si="28"/>
        <v>2.3542709460118362E-2</v>
      </c>
      <c r="V196" s="7">
        <f t="shared" si="29"/>
        <v>5.3532112827700627E-3</v>
      </c>
      <c r="W196" s="7">
        <f t="shared" si="30"/>
        <v>3.7603356536095018E-4</v>
      </c>
      <c r="X196" s="7">
        <f t="shared" si="31"/>
        <v>1.7937302445804465E-2</v>
      </c>
      <c r="Y196">
        <v>9.7917808219178077</v>
      </c>
      <c r="Z196">
        <v>4.8</v>
      </c>
      <c r="AA196" t="s">
        <v>115</v>
      </c>
    </row>
    <row r="197" spans="1:27">
      <c r="A197" t="s">
        <v>395</v>
      </c>
      <c r="B197" t="s">
        <v>396</v>
      </c>
      <c r="C197">
        <v>0.08</v>
      </c>
      <c r="D197">
        <v>0.08</v>
      </c>
      <c r="E197">
        <v>0.04</v>
      </c>
      <c r="F197">
        <v>0.04</v>
      </c>
      <c r="G197">
        <v>1.33</v>
      </c>
      <c r="H197">
        <v>1.78</v>
      </c>
      <c r="I197">
        <v>0.11</v>
      </c>
      <c r="J197">
        <v>0.21</v>
      </c>
      <c r="K197">
        <v>670</v>
      </c>
      <c r="L197">
        <v>11</v>
      </c>
      <c r="M197">
        <v>0.105</v>
      </c>
      <c r="N197">
        <v>0.105</v>
      </c>
      <c r="O197">
        <v>36.6</v>
      </c>
      <c r="P197">
        <v>3.1</v>
      </c>
      <c r="Q197" s="7">
        <f t="shared" si="24"/>
        <v>1.8168871760805672</v>
      </c>
      <c r="R197" s="7">
        <f t="shared" si="25"/>
        <v>7.4166414296329128E-2</v>
      </c>
      <c r="S197" s="7">
        <f t="shared" si="26"/>
        <v>2.3010293969523903</v>
      </c>
      <c r="T197" s="7">
        <f t="shared" si="27"/>
        <v>0.21860432684436554</v>
      </c>
      <c r="U197" s="7">
        <f t="shared" si="28"/>
        <v>0.19489593252875431</v>
      </c>
      <c r="V197" s="7">
        <f t="shared" si="29"/>
        <v>2.5651658637882758E-2</v>
      </c>
      <c r="W197" s="7">
        <f t="shared" si="30"/>
        <v>1.2592698192276769E-2</v>
      </c>
      <c r="X197" s="7">
        <f t="shared" si="31"/>
        <v>9.4798963919386858E-2</v>
      </c>
      <c r="Y197">
        <v>4.0739726027397261</v>
      </c>
      <c r="Z197">
        <v>6.9</v>
      </c>
      <c r="AA197" t="s">
        <v>25</v>
      </c>
    </row>
    <row r="198" spans="1:27">
      <c r="A198" t="s">
        <v>397</v>
      </c>
      <c r="B198" t="s">
        <v>398</v>
      </c>
      <c r="C198">
        <v>0.22</v>
      </c>
      <c r="D198">
        <v>0.22</v>
      </c>
      <c r="E198">
        <v>0.02</v>
      </c>
      <c r="F198">
        <v>0.02</v>
      </c>
      <c r="G198">
        <v>1.04</v>
      </c>
      <c r="H198">
        <v>1.04</v>
      </c>
      <c r="I198">
        <v>7.0000000000000007E-2</v>
      </c>
      <c r="J198">
        <v>0.08</v>
      </c>
      <c r="K198">
        <v>2597</v>
      </c>
      <c r="L198">
        <v>41</v>
      </c>
      <c r="M198">
        <v>0.14399999999999999</v>
      </c>
      <c r="N198">
        <v>3.5000000000000003E-2</v>
      </c>
      <c r="O198">
        <v>26.6</v>
      </c>
      <c r="P198">
        <v>0.93</v>
      </c>
      <c r="Q198" s="7">
        <f t="shared" si="24"/>
        <v>3.7479791813986139</v>
      </c>
      <c r="R198" s="7">
        <f t="shared" si="25"/>
        <v>0.1038830762789541</v>
      </c>
      <c r="S198" s="7">
        <f t="shared" si="26"/>
        <v>1.8269271497139932</v>
      </c>
      <c r="T198" s="7">
        <f t="shared" si="27"/>
        <v>0.10479032262685739</v>
      </c>
      <c r="U198" s="7">
        <f t="shared" si="28"/>
        <v>6.3873768768196004E-2</v>
      </c>
      <c r="V198" s="7">
        <f t="shared" si="29"/>
        <v>9.4026869511781557E-3</v>
      </c>
      <c r="W198" s="7">
        <f t="shared" si="30"/>
        <v>9.6141718827202835E-3</v>
      </c>
      <c r="X198" s="7">
        <f t="shared" si="31"/>
        <v>8.1977500307679196E-2</v>
      </c>
      <c r="Y198">
        <v>8</v>
      </c>
      <c r="Z198">
        <v>4.4000000000000004</v>
      </c>
      <c r="AA198" t="s">
        <v>292</v>
      </c>
    </row>
    <row r="199" spans="1:27">
      <c r="A199" t="s">
        <v>399</v>
      </c>
      <c r="B199" t="s">
        <v>400</v>
      </c>
      <c r="C199">
        <v>-0.74</v>
      </c>
      <c r="D199">
        <v>-0.74</v>
      </c>
      <c r="E199">
        <v>0.02</v>
      </c>
      <c r="F199">
        <v>0.02</v>
      </c>
      <c r="G199">
        <v>3.34</v>
      </c>
      <c r="H199">
        <v>3.34</v>
      </c>
      <c r="I199">
        <v>0.23</v>
      </c>
      <c r="J199">
        <v>0.23</v>
      </c>
      <c r="K199">
        <v>433.7</v>
      </c>
      <c r="L199">
        <v>3.2</v>
      </c>
      <c r="M199">
        <v>0.19</v>
      </c>
      <c r="N199">
        <v>0.1</v>
      </c>
      <c r="O199">
        <v>191.3</v>
      </c>
      <c r="P199">
        <v>10.199999999999999</v>
      </c>
      <c r="Q199" s="7">
        <f t="shared" si="24"/>
        <v>1.6769232806724557</v>
      </c>
      <c r="R199" s="7">
        <f t="shared" si="25"/>
        <v>3.9366146491649608E-2</v>
      </c>
      <c r="S199" s="7">
        <f t="shared" si="26"/>
        <v>15.62554718403215</v>
      </c>
      <c r="T199" s="7">
        <f t="shared" si="27"/>
        <v>1.1423883076532655</v>
      </c>
      <c r="U199" s="7">
        <f t="shared" si="28"/>
        <v>0.83314470087364301</v>
      </c>
      <c r="V199" s="7">
        <f t="shared" si="29"/>
        <v>0.3080043536638768</v>
      </c>
      <c r="W199" s="7">
        <f t="shared" si="30"/>
        <v>3.8430367372917495E-2</v>
      </c>
      <c r="X199" s="7">
        <f t="shared" si="31"/>
        <v>0.71734048948650597</v>
      </c>
      <c r="Y199">
        <v>4.7041095890410958</v>
      </c>
      <c r="Z199">
        <v>27.7</v>
      </c>
      <c r="AA199" t="s">
        <v>77</v>
      </c>
    </row>
    <row r="200" spans="1:27" s="8" customFormat="1">
      <c r="A200" s="8" t="s">
        <v>401</v>
      </c>
      <c r="B200" s="8" t="s">
        <v>402</v>
      </c>
      <c r="C200" s="8">
        <v>0.03</v>
      </c>
      <c r="D200" s="8">
        <v>0.03</v>
      </c>
      <c r="E200" s="8">
        <v>0.01</v>
      </c>
      <c r="F200" s="8">
        <v>0.01</v>
      </c>
      <c r="G200" s="8">
        <v>1.05</v>
      </c>
      <c r="H200" s="8">
        <v>1.06</v>
      </c>
      <c r="I200" s="8">
        <v>7.0000000000000007E-2</v>
      </c>
      <c r="J200" s="8">
        <v>0.09</v>
      </c>
      <c r="K200" s="8">
        <v>25.827000000000002</v>
      </c>
      <c r="L200" s="8">
        <v>1.9E-2</v>
      </c>
      <c r="M200" s="8">
        <v>0.42</v>
      </c>
      <c r="N200" s="8">
        <v>0.17</v>
      </c>
      <c r="Q200" s="8">
        <f t="shared" si="24"/>
        <v>0.17443060501168614</v>
      </c>
      <c r="R200" s="8">
        <f t="shared" si="25"/>
        <v>4.9374564123717242E-3</v>
      </c>
      <c r="S200" s="8">
        <f t="shared" si="26"/>
        <v>0</v>
      </c>
      <c r="T200" s="8">
        <f t="shared" si="27"/>
        <v>0</v>
      </c>
      <c r="U200" s="8">
        <f t="shared" si="28"/>
        <v>0</v>
      </c>
      <c r="V200" s="8">
        <f t="shared" si="29"/>
        <v>0</v>
      </c>
      <c r="W200" s="8">
        <f t="shared" si="30"/>
        <v>0</v>
      </c>
      <c r="X200" s="8">
        <f t="shared" si="31"/>
        <v>0</v>
      </c>
      <c r="Y200" s="8">
        <v>6.6136986301369856</v>
      </c>
      <c r="Z200" s="8">
        <v>5.5</v>
      </c>
      <c r="AA200" s="8" t="s">
        <v>292</v>
      </c>
    </row>
    <row r="201" spans="1:27" s="8" customFormat="1">
      <c r="A201" s="8" t="s">
        <v>403</v>
      </c>
      <c r="B201" s="8" t="s">
        <v>402</v>
      </c>
      <c r="C201" s="8">
        <v>0.03</v>
      </c>
      <c r="D201" s="8">
        <v>0.03</v>
      </c>
      <c r="E201" s="8">
        <v>0.01</v>
      </c>
      <c r="F201" s="8">
        <v>0.01</v>
      </c>
      <c r="G201" s="8">
        <v>1.05</v>
      </c>
      <c r="H201" s="8">
        <v>1.06</v>
      </c>
      <c r="I201" s="8">
        <v>7.0000000000000007E-2</v>
      </c>
      <c r="J201" s="8">
        <v>0.09</v>
      </c>
      <c r="K201" s="8">
        <v>318</v>
      </c>
      <c r="L201" s="8">
        <v>2</v>
      </c>
      <c r="M201" s="8">
        <v>0</v>
      </c>
      <c r="N201" s="8">
        <v>0</v>
      </c>
      <c r="Q201" s="8">
        <f t="shared" si="24"/>
        <v>0.93008960827412923</v>
      </c>
      <c r="R201" s="8">
        <f t="shared" si="25"/>
        <v>2.6610593070078129E-2</v>
      </c>
      <c r="S201" s="8">
        <f t="shared" si="26"/>
        <v>0</v>
      </c>
      <c r="T201" s="8">
        <f t="shared" si="27"/>
        <v>0</v>
      </c>
      <c r="U201" s="8">
        <f t="shared" si="28"/>
        <v>0</v>
      </c>
      <c r="V201" s="8">
        <f t="shared" si="29"/>
        <v>0</v>
      </c>
      <c r="W201" s="8">
        <f t="shared" si="30"/>
        <v>0</v>
      </c>
      <c r="X201" s="8">
        <f t="shared" si="31"/>
        <v>0</v>
      </c>
      <c r="AA201" s="8" t="s">
        <v>292</v>
      </c>
    </row>
    <row r="202" spans="1:27">
      <c r="A202" t="s">
        <v>404</v>
      </c>
      <c r="B202" t="s">
        <v>405</v>
      </c>
      <c r="C202">
        <v>0.3</v>
      </c>
      <c r="D202">
        <v>0.3</v>
      </c>
      <c r="E202">
        <v>0.03</v>
      </c>
      <c r="F202">
        <v>0.03</v>
      </c>
      <c r="G202">
        <v>1.29</v>
      </c>
      <c r="H202">
        <v>1.29</v>
      </c>
      <c r="I202">
        <v>0.09</v>
      </c>
      <c r="J202">
        <v>0.13</v>
      </c>
      <c r="K202">
        <v>6.1334999999999997</v>
      </c>
      <c r="L202">
        <v>5.9999999999999995E-4</v>
      </c>
      <c r="M202">
        <v>0.309</v>
      </c>
      <c r="N202">
        <v>1.4E-2</v>
      </c>
      <c r="O202">
        <v>217</v>
      </c>
      <c r="P202">
        <v>3</v>
      </c>
      <c r="Q202" s="7">
        <f t="shared" si="24"/>
        <v>7.141787220700567E-2</v>
      </c>
      <c r="R202" s="7">
        <f t="shared" si="25"/>
        <v>2.3990544919117503E-3</v>
      </c>
      <c r="S202" s="7">
        <f t="shared" si="26"/>
        <v>2.2021217857269995</v>
      </c>
      <c r="T202" s="7">
        <f t="shared" si="27"/>
        <v>0.10737085606614559</v>
      </c>
      <c r="U202" s="7">
        <f t="shared" si="28"/>
        <v>3.0444079987009206E-2</v>
      </c>
      <c r="V202" s="7">
        <f t="shared" si="29"/>
        <v>1.0531983125898956E-2</v>
      </c>
      <c r="W202" s="7">
        <f t="shared" si="30"/>
        <v>7.1806367839797816E-5</v>
      </c>
      <c r="X202" s="7">
        <f t="shared" si="31"/>
        <v>0.10242426910358138</v>
      </c>
      <c r="Y202">
        <v>1.101369863013699</v>
      </c>
      <c r="Z202">
        <v>18.100000000000001</v>
      </c>
      <c r="AA202" t="s">
        <v>28</v>
      </c>
    </row>
    <row r="203" spans="1:27">
      <c r="A203" t="s">
        <v>406</v>
      </c>
      <c r="B203" t="s">
        <v>407</v>
      </c>
      <c r="C203">
        <v>0.04</v>
      </c>
      <c r="D203">
        <v>0.04</v>
      </c>
      <c r="E203">
        <v>0.18</v>
      </c>
      <c r="F203">
        <v>0.18</v>
      </c>
      <c r="G203">
        <v>3</v>
      </c>
      <c r="H203">
        <v>3</v>
      </c>
      <c r="I203">
        <v>0.51</v>
      </c>
      <c r="J203">
        <v>0.51</v>
      </c>
      <c r="K203">
        <v>410.2</v>
      </c>
      <c r="L203">
        <v>0.6</v>
      </c>
      <c r="M203">
        <v>8.2000000000000003E-2</v>
      </c>
      <c r="N203">
        <v>7.0000000000000001E-3</v>
      </c>
      <c r="O203">
        <v>413.5</v>
      </c>
      <c r="P203" s="16">
        <v>2.6</v>
      </c>
      <c r="Q203" s="7">
        <f t="shared" si="24"/>
        <v>1.5589862302207327</v>
      </c>
      <c r="R203" s="7">
        <f t="shared" si="25"/>
        <v>8.835563224460892E-2</v>
      </c>
      <c r="S203" s="7">
        <f t="shared" si="26"/>
        <v>31.330454560457039</v>
      </c>
      <c r="T203" s="7">
        <f t="shared" si="27"/>
        <v>3.556324352808919</v>
      </c>
      <c r="U203" s="7">
        <f t="shared" si="28"/>
        <v>0.19699923060988703</v>
      </c>
      <c r="V203" s="7">
        <f t="shared" si="29"/>
        <v>1.810542177370876E-2</v>
      </c>
      <c r="W203" s="7">
        <f t="shared" si="30"/>
        <v>1.5275697006561216E-2</v>
      </c>
      <c r="X203" s="7">
        <f t="shared" si="31"/>
        <v>3.5507848501851318</v>
      </c>
      <c r="Y203">
        <v>2.2999999999999998</v>
      </c>
      <c r="Z203">
        <v>13.7</v>
      </c>
      <c r="AA203" t="s">
        <v>408</v>
      </c>
    </row>
    <row r="204" spans="1:27">
      <c r="A204" t="s">
        <v>409</v>
      </c>
      <c r="B204" t="s">
        <v>410</v>
      </c>
      <c r="C204">
        <v>0.14000000000000001</v>
      </c>
      <c r="D204">
        <v>0.1</v>
      </c>
      <c r="E204">
        <v>0.05</v>
      </c>
      <c r="F204">
        <v>0.01</v>
      </c>
      <c r="G204">
        <v>1.08</v>
      </c>
      <c r="H204">
        <v>1.1299999999999999</v>
      </c>
      <c r="I204">
        <v>0.02</v>
      </c>
      <c r="J204">
        <v>0.1</v>
      </c>
      <c r="K204">
        <v>1944.5898</v>
      </c>
      <c r="L204">
        <v>25.732199999999999</v>
      </c>
      <c r="M204">
        <v>4.1000000000000002E-2</v>
      </c>
      <c r="N204">
        <v>4.3999999999999997E-2</v>
      </c>
      <c r="O204">
        <v>9.4110099999999992</v>
      </c>
      <c r="P204">
        <v>0.392376</v>
      </c>
      <c r="Q204" s="7">
        <f t="shared" si="24"/>
        <v>3.177236724792444</v>
      </c>
      <c r="R204" s="7">
        <f t="shared" si="25"/>
        <v>9.7825219896976026E-2</v>
      </c>
      <c r="S204" s="7">
        <f t="shared" si="26"/>
        <v>0.6263388577028024</v>
      </c>
      <c r="T204" s="7">
        <f t="shared" si="27"/>
        <v>2.7303476861513173E-2</v>
      </c>
      <c r="U204" s="7">
        <f t="shared" si="28"/>
        <v>2.6114129687461265E-2</v>
      </c>
      <c r="V204" s="7">
        <f t="shared" si="29"/>
        <v>1.1318178851608108E-3</v>
      </c>
      <c r="W204" s="7">
        <f t="shared" si="30"/>
        <v>2.7627209183448457E-3</v>
      </c>
      <c r="X204" s="7">
        <f t="shared" si="31"/>
        <v>7.3904289994430961E-3</v>
      </c>
      <c r="Y204">
        <v>12</v>
      </c>
      <c r="Z204">
        <v>3.0674899999999998</v>
      </c>
      <c r="AA204" t="s">
        <v>1521</v>
      </c>
    </row>
    <row r="205" spans="1:27">
      <c r="A205" t="s">
        <v>411</v>
      </c>
      <c r="B205" t="s">
        <v>410</v>
      </c>
      <c r="C205">
        <v>0.14000000000000001</v>
      </c>
      <c r="D205">
        <v>0.1</v>
      </c>
      <c r="E205">
        <v>0.05</v>
      </c>
      <c r="F205">
        <v>0.01</v>
      </c>
      <c r="G205">
        <v>1.08</v>
      </c>
      <c r="H205">
        <v>1.1299999999999999</v>
      </c>
      <c r="I205">
        <v>0.02</v>
      </c>
      <c r="J205">
        <v>0.1</v>
      </c>
      <c r="K205">
        <v>37.910254000000002</v>
      </c>
      <c r="L205">
        <v>4.0619099999999998E-2</v>
      </c>
      <c r="M205">
        <v>0.30173299999999997</v>
      </c>
      <c r="N205">
        <v>0.169797</v>
      </c>
      <c r="O205">
        <v>4.6457800000000002</v>
      </c>
      <c r="P205">
        <v>0.59123999999999999</v>
      </c>
      <c r="Q205" s="7">
        <f t="shared" si="24"/>
        <v>0.2301452597939373</v>
      </c>
      <c r="R205" s="7">
        <f t="shared" si="25"/>
        <v>6.7909358068949871E-3</v>
      </c>
      <c r="S205" s="7">
        <f t="shared" si="26"/>
        <v>7.9404486077209888E-2</v>
      </c>
      <c r="T205" s="7">
        <f t="shared" si="27"/>
        <v>1.109177527569861E-2</v>
      </c>
      <c r="U205" s="7">
        <f t="shared" si="28"/>
        <v>1.0105323185404727E-2</v>
      </c>
      <c r="V205" s="7">
        <f t="shared" si="29"/>
        <v>4.4756326179938586E-3</v>
      </c>
      <c r="W205" s="7">
        <f t="shared" si="30"/>
        <v>2.8359422760385595E-5</v>
      </c>
      <c r="X205" s="7">
        <f t="shared" si="31"/>
        <v>9.369260894066065E-4</v>
      </c>
      <c r="Y205">
        <v>12</v>
      </c>
      <c r="Z205">
        <v>3.0674899999999998</v>
      </c>
      <c r="AA205" t="s">
        <v>1521</v>
      </c>
    </row>
    <row r="206" spans="1:27">
      <c r="A206" t="s">
        <v>412</v>
      </c>
      <c r="B206" t="s">
        <v>413</v>
      </c>
      <c r="C206">
        <v>-0.16</v>
      </c>
      <c r="D206">
        <v>-0.16</v>
      </c>
      <c r="E206">
        <v>0.04</v>
      </c>
      <c r="F206">
        <v>0.04</v>
      </c>
      <c r="G206">
        <v>2.31</v>
      </c>
      <c r="H206">
        <v>1.92</v>
      </c>
      <c r="I206">
        <v>0.13</v>
      </c>
      <c r="J206">
        <v>0.27</v>
      </c>
      <c r="K206">
        <v>711</v>
      </c>
      <c r="L206">
        <v>8</v>
      </c>
      <c r="M206">
        <v>0.4</v>
      </c>
      <c r="N206">
        <v>7.0000000000000007E-2</v>
      </c>
      <c r="O206">
        <v>105</v>
      </c>
      <c r="P206">
        <v>8</v>
      </c>
      <c r="Q206" s="7">
        <f t="shared" si="24"/>
        <v>1.9385852339029284</v>
      </c>
      <c r="R206" s="7">
        <f t="shared" si="25"/>
        <v>9.2027342602857193E-2</v>
      </c>
      <c r="S206" s="7">
        <f t="shared" si="26"/>
        <v>6.5267420780113481</v>
      </c>
      <c r="T206" s="7">
        <f t="shared" si="27"/>
        <v>0.61806855133692618</v>
      </c>
      <c r="U206" s="7">
        <f t="shared" si="28"/>
        <v>0.49727558689610279</v>
      </c>
      <c r="V206" s="7">
        <f t="shared" si="29"/>
        <v>0.21755806926704499</v>
      </c>
      <c r="W206" s="7">
        <f t="shared" si="30"/>
        <v>2.4479107653113365E-2</v>
      </c>
      <c r="X206" s="7">
        <f t="shared" si="31"/>
        <v>0.29460988546579009</v>
      </c>
      <c r="Y206">
        <v>5.2054794520547949</v>
      </c>
      <c r="Z206">
        <v>29.1</v>
      </c>
      <c r="AA206" t="s">
        <v>25</v>
      </c>
    </row>
    <row r="207" spans="1:27">
      <c r="A207" t="s">
        <v>414</v>
      </c>
      <c r="B207" t="s">
        <v>415</v>
      </c>
      <c r="C207">
        <v>0.12</v>
      </c>
      <c r="D207">
        <v>0.12</v>
      </c>
      <c r="E207">
        <v>0.03</v>
      </c>
      <c r="F207">
        <v>0.03</v>
      </c>
      <c r="G207">
        <v>1.94</v>
      </c>
      <c r="H207">
        <v>1.94</v>
      </c>
      <c r="I207">
        <v>0.25</v>
      </c>
      <c r="J207">
        <v>0.25</v>
      </c>
      <c r="K207">
        <v>2082</v>
      </c>
      <c r="L207">
        <v>29</v>
      </c>
      <c r="M207">
        <v>0.66</v>
      </c>
      <c r="N207">
        <v>0.12</v>
      </c>
      <c r="O207">
        <v>53</v>
      </c>
      <c r="P207">
        <v>22</v>
      </c>
      <c r="Q207" s="7">
        <f t="shared" si="24"/>
        <v>3.981613960275169</v>
      </c>
      <c r="R207" s="7">
        <f t="shared" si="25"/>
        <v>0.17498225369705911</v>
      </c>
      <c r="S207" s="7">
        <f t="shared" si="26"/>
        <v>3.8902208429672789</v>
      </c>
      <c r="T207" s="7">
        <f t="shared" si="27"/>
        <v>1.7371345356787298</v>
      </c>
      <c r="U207" s="7">
        <f t="shared" si="28"/>
        <v>1.6148086517977387</v>
      </c>
      <c r="V207" s="7">
        <f t="shared" si="29"/>
        <v>0.54589916860915733</v>
      </c>
      <c r="W207" s="7">
        <f t="shared" si="30"/>
        <v>1.8062184509454248E-2</v>
      </c>
      <c r="X207" s="7">
        <f t="shared" si="31"/>
        <v>0.33421141262605497</v>
      </c>
      <c r="Y207">
        <v>9.5</v>
      </c>
      <c r="Z207">
        <v>5.8</v>
      </c>
      <c r="AA207" t="s">
        <v>137</v>
      </c>
    </row>
    <row r="208" spans="1:27">
      <c r="A208" t="s">
        <v>416</v>
      </c>
      <c r="B208" t="s">
        <v>417</v>
      </c>
      <c r="C208">
        <v>0.14000000000000001</v>
      </c>
      <c r="D208">
        <v>0.14000000000000001</v>
      </c>
      <c r="E208">
        <v>0.01</v>
      </c>
      <c r="F208">
        <v>0.01</v>
      </c>
      <c r="G208">
        <v>1.07</v>
      </c>
      <c r="H208">
        <v>1.08</v>
      </c>
      <c r="I208">
        <v>7.0000000000000007E-2</v>
      </c>
      <c r="J208">
        <v>0.09</v>
      </c>
      <c r="K208">
        <v>63.330002</v>
      </c>
      <c r="L208">
        <v>0.03</v>
      </c>
      <c r="M208">
        <v>0.03</v>
      </c>
      <c r="N208">
        <v>0.01</v>
      </c>
      <c r="O208">
        <v>55.8</v>
      </c>
      <c r="P208">
        <v>0.9</v>
      </c>
      <c r="Q208" s="7">
        <f t="shared" si="24"/>
        <v>0.31916775587535012</v>
      </c>
      <c r="R208" s="7">
        <f t="shared" si="25"/>
        <v>8.8663439488412682E-3</v>
      </c>
      <c r="S208" s="7">
        <f t="shared" si="26"/>
        <v>1.1511568582063418</v>
      </c>
      <c r="T208" s="7">
        <f t="shared" si="27"/>
        <v>5.3095095778506227E-2</v>
      </c>
      <c r="U208" s="7">
        <f t="shared" si="28"/>
        <v>1.8567046100102288E-2</v>
      </c>
      <c r="V208" s="7">
        <f t="shared" si="29"/>
        <v>3.4565814979671956E-4</v>
      </c>
      <c r="W208" s="7">
        <f t="shared" si="30"/>
        <v>1.8177117035403565E-4</v>
      </c>
      <c r="X208" s="7">
        <f t="shared" si="31"/>
        <v>4.9741345724965393E-2</v>
      </c>
      <c r="Y208">
        <v>4.0986301369863014</v>
      </c>
      <c r="Z208">
        <v>11.6</v>
      </c>
      <c r="AA208" t="s">
        <v>292</v>
      </c>
    </row>
    <row r="209" spans="1:27" s="8" customFormat="1">
      <c r="A209" s="8" t="s">
        <v>418</v>
      </c>
      <c r="B209" s="8" t="s">
        <v>419</v>
      </c>
      <c r="C209" s="8">
        <v>0.31</v>
      </c>
      <c r="D209" s="8">
        <v>0.31</v>
      </c>
      <c r="E209" s="8">
        <v>0.04</v>
      </c>
      <c r="F209" s="8">
        <v>0.04</v>
      </c>
      <c r="G209" s="8">
        <v>1.19</v>
      </c>
      <c r="H209" s="8">
        <v>1.1499999999999999</v>
      </c>
      <c r="I209" s="8">
        <v>0.13</v>
      </c>
      <c r="J209" s="8">
        <v>0.17</v>
      </c>
      <c r="K209" s="8">
        <v>2777</v>
      </c>
      <c r="L209" s="8">
        <v>92.5</v>
      </c>
      <c r="M209" s="8">
        <v>0.71</v>
      </c>
      <c r="N209" s="8">
        <v>0.01</v>
      </c>
      <c r="O209" s="8">
        <v>445</v>
      </c>
      <c r="P209" s="8">
        <v>11</v>
      </c>
      <c r="Q209" s="8">
        <f t="shared" si="24"/>
        <v>4.0527948786527324</v>
      </c>
      <c r="R209" s="8">
        <f t="shared" si="25"/>
        <v>0.21904512519266661</v>
      </c>
      <c r="S209" s="8">
        <f t="shared" si="26"/>
        <v>23.782512910119866</v>
      </c>
      <c r="T209" s="8">
        <f t="shared" si="27"/>
        <v>1.934847397601545</v>
      </c>
      <c r="U209" s="8">
        <f t="shared" si="28"/>
        <v>0.58788234159846864</v>
      </c>
      <c r="V209" s="8">
        <f t="shared" si="29"/>
        <v>0.34050381460345036</v>
      </c>
      <c r="W209" s="8">
        <f t="shared" si="30"/>
        <v>0.26405983005474609</v>
      </c>
      <c r="X209" s="8">
        <f t="shared" si="31"/>
        <v>1.7923053207626567</v>
      </c>
      <c r="Y209" s="8">
        <v>8.1150684931506856</v>
      </c>
      <c r="AA209" s="8" t="s">
        <v>129</v>
      </c>
    </row>
    <row r="210" spans="1:27">
      <c r="A210" t="s">
        <v>420</v>
      </c>
      <c r="B210" t="s">
        <v>421</v>
      </c>
      <c r="C210">
        <v>0.05</v>
      </c>
      <c r="D210">
        <v>0.05</v>
      </c>
      <c r="E210">
        <v>0.02</v>
      </c>
      <c r="F210">
        <v>0.02</v>
      </c>
      <c r="G210">
        <v>1.06</v>
      </c>
      <c r="H210">
        <v>0.99</v>
      </c>
      <c r="I210">
        <v>7.0000000000000007E-2</v>
      </c>
      <c r="J210">
        <v>0.08</v>
      </c>
      <c r="K210">
        <v>58.83</v>
      </c>
      <c r="L210">
        <v>0.08</v>
      </c>
      <c r="M210">
        <v>7.0000000000000007E-2</v>
      </c>
      <c r="N210">
        <v>0.03</v>
      </c>
      <c r="O210">
        <v>155</v>
      </c>
      <c r="P210">
        <v>5</v>
      </c>
      <c r="Q210" s="7">
        <f t="shared" si="24"/>
        <v>0.29517691365535748</v>
      </c>
      <c r="R210" s="7">
        <f t="shared" si="25"/>
        <v>7.9553951954059211E-3</v>
      </c>
      <c r="S210" s="7">
        <f t="shared" si="26"/>
        <v>2.9383146224129799</v>
      </c>
      <c r="T210" s="7">
        <f t="shared" si="27"/>
        <v>0.16795333432501375</v>
      </c>
      <c r="U210" s="7">
        <f t="shared" si="28"/>
        <v>9.4784342658483234E-2</v>
      </c>
      <c r="V210" s="7">
        <f t="shared" si="29"/>
        <v>6.2008448468166598E-3</v>
      </c>
      <c r="W210" s="7">
        <f t="shared" si="30"/>
        <v>1.3318894543205757E-3</v>
      </c>
      <c r="X210" s="7">
        <f t="shared" si="31"/>
        <v>0.13850641317771625</v>
      </c>
      <c r="Y210">
        <v>2.3698630136986298</v>
      </c>
      <c r="Z210">
        <v>25.2</v>
      </c>
      <c r="AA210" t="s">
        <v>422</v>
      </c>
    </row>
    <row r="211" spans="1:27">
      <c r="A211" t="s">
        <v>423</v>
      </c>
      <c r="B211" t="s">
        <v>424</v>
      </c>
      <c r="C211">
        <v>0.1</v>
      </c>
      <c r="D211">
        <v>0.1</v>
      </c>
      <c r="E211">
        <v>0.14000000000000001</v>
      </c>
      <c r="F211">
        <v>0.14000000000000001</v>
      </c>
      <c r="G211">
        <v>0.8</v>
      </c>
      <c r="H211">
        <v>0.85</v>
      </c>
      <c r="I211">
        <v>0.25</v>
      </c>
      <c r="J211">
        <v>0.21</v>
      </c>
      <c r="K211">
        <v>9.6737000000000002</v>
      </c>
      <c r="L211">
        <v>3.8999999999999998E-3</v>
      </c>
      <c r="M211">
        <v>0</v>
      </c>
      <c r="N211">
        <v>0</v>
      </c>
      <c r="O211">
        <v>4.79</v>
      </c>
      <c r="P211">
        <v>0.47</v>
      </c>
      <c r="Q211" s="7">
        <f t="shared" si="24"/>
        <v>8.4205309327216746E-2</v>
      </c>
      <c r="R211" s="7">
        <f t="shared" si="25"/>
        <v>6.934591816737435E-3</v>
      </c>
      <c r="S211" s="7">
        <f t="shared" si="26"/>
        <v>4.5049415247470359E-2</v>
      </c>
      <c r="T211" s="7">
        <f t="shared" si="27"/>
        <v>9.8774905253000179E-3</v>
      </c>
      <c r="U211" s="7">
        <f t="shared" si="28"/>
        <v>4.4202975295012676E-3</v>
      </c>
      <c r="V211" s="7">
        <f t="shared" si="29"/>
        <v>0</v>
      </c>
      <c r="W211" s="7">
        <f t="shared" si="30"/>
        <v>6.0539648554029447E-6</v>
      </c>
      <c r="X211" s="7">
        <f t="shared" si="31"/>
        <v>8.8332186759745804E-3</v>
      </c>
      <c r="Y211">
        <v>5.68</v>
      </c>
      <c r="Z211">
        <v>3.22</v>
      </c>
      <c r="AA211" t="s">
        <v>100</v>
      </c>
    </row>
    <row r="212" spans="1:27">
      <c r="A212" t="s">
        <v>425</v>
      </c>
      <c r="B212" t="s">
        <v>426</v>
      </c>
      <c r="C212">
        <v>0.24</v>
      </c>
      <c r="D212">
        <v>0.24</v>
      </c>
      <c r="E212">
        <v>0.01</v>
      </c>
      <c r="F212">
        <v>0.01</v>
      </c>
      <c r="G212">
        <v>1.0900000000000001</v>
      </c>
      <c r="H212">
        <v>1.0900000000000001</v>
      </c>
      <c r="I212">
        <v>7.0000000000000007E-2</v>
      </c>
      <c r="J212">
        <v>0.09</v>
      </c>
      <c r="K212">
        <v>559.40486999999996</v>
      </c>
      <c r="L212">
        <v>1.2902</v>
      </c>
      <c r="M212">
        <v>0.45899000000000001</v>
      </c>
      <c r="N212">
        <v>1.252E-2</v>
      </c>
      <c r="O212">
        <v>79.793000000000006</v>
      </c>
      <c r="P212">
        <v>2.242</v>
      </c>
      <c r="Q212" s="7">
        <f t="shared" si="24"/>
        <v>1.3680367105205069</v>
      </c>
      <c r="R212" s="7">
        <f t="shared" si="25"/>
        <v>3.7711096735046412E-2</v>
      </c>
      <c r="S212" s="7">
        <f t="shared" si="26"/>
        <v>3.0431976958101825</v>
      </c>
      <c r="T212" s="7">
        <f t="shared" si="27"/>
        <v>0.15742679234591983</v>
      </c>
      <c r="U212" s="7">
        <f t="shared" si="28"/>
        <v>8.5506864436810617E-2</v>
      </c>
      <c r="V212" s="7">
        <f t="shared" si="29"/>
        <v>2.2155426312566829E-2</v>
      </c>
      <c r="W212" s="7">
        <f t="shared" si="30"/>
        <v>2.3395897305019298E-3</v>
      </c>
      <c r="X212" s="7">
        <f t="shared" si="31"/>
        <v>0.13028980960655215</v>
      </c>
      <c r="Y212">
        <v>2.9068493150684929</v>
      </c>
      <c r="Z212">
        <v>3.7</v>
      </c>
      <c r="AA212" t="s">
        <v>109</v>
      </c>
    </row>
    <row r="213" spans="1:27">
      <c r="A213" t="s">
        <v>427</v>
      </c>
      <c r="B213" t="s">
        <v>426</v>
      </c>
      <c r="C213">
        <v>0.24</v>
      </c>
      <c r="D213">
        <v>0.24</v>
      </c>
      <c r="E213">
        <v>0.01</v>
      </c>
      <c r="F213">
        <v>0.01</v>
      </c>
      <c r="G213">
        <v>1.0900000000000001</v>
      </c>
      <c r="H213">
        <v>1.0900000000000001</v>
      </c>
      <c r="I213">
        <v>7.0000000000000007E-2</v>
      </c>
      <c r="J213">
        <v>0.09</v>
      </c>
      <c r="K213">
        <v>4.1547400000000003</v>
      </c>
      <c r="L213">
        <v>5.1999999999999995E-4</v>
      </c>
      <c r="M213">
        <v>0.27499000000000001</v>
      </c>
      <c r="N213">
        <v>0.12205000000000001</v>
      </c>
      <c r="O213">
        <v>7.165</v>
      </c>
      <c r="P213">
        <v>1.22</v>
      </c>
      <c r="Q213" s="7">
        <f t="shared" si="24"/>
        <v>5.2076624190059179E-2</v>
      </c>
      <c r="R213" s="7">
        <f t="shared" si="25"/>
        <v>1.4333081696951072E-3</v>
      </c>
      <c r="S213" s="7">
        <f t="shared" si="26"/>
        <v>5.7696661898523849E-2</v>
      </c>
      <c r="T213" s="7">
        <f t="shared" si="27"/>
        <v>1.034426995710871E-2</v>
      </c>
      <c r="U213" s="7">
        <f t="shared" si="28"/>
        <v>9.8241350336635176E-3</v>
      </c>
      <c r="V213" s="7">
        <f t="shared" si="29"/>
        <v>2.0948580343594643E-3</v>
      </c>
      <c r="W213" s="7">
        <f t="shared" si="30"/>
        <v>2.4070711353965514E-6</v>
      </c>
      <c r="X213" s="7">
        <f t="shared" si="31"/>
        <v>2.4701934757777795E-3</v>
      </c>
      <c r="Y213">
        <v>2.9068493150684929</v>
      </c>
      <c r="Z213">
        <v>3.7</v>
      </c>
      <c r="AA213" t="s">
        <v>109</v>
      </c>
    </row>
    <row r="214" spans="1:27">
      <c r="A214" t="s">
        <v>428</v>
      </c>
      <c r="B214" t="s">
        <v>426</v>
      </c>
      <c r="C214">
        <v>0.24</v>
      </c>
      <c r="D214">
        <v>0.24</v>
      </c>
      <c r="E214">
        <v>0.01</v>
      </c>
      <c r="F214">
        <v>0.01</v>
      </c>
      <c r="G214">
        <v>1.0900000000000001</v>
      </c>
      <c r="H214">
        <v>1.0900000000000001</v>
      </c>
      <c r="I214">
        <v>7.0000000000000007E-2</v>
      </c>
      <c r="J214">
        <v>0.09</v>
      </c>
      <c r="K214">
        <v>3008</v>
      </c>
      <c r="L214">
        <v>202</v>
      </c>
      <c r="M214">
        <v>0.28000000000000003</v>
      </c>
      <c r="N214">
        <v>0.12</v>
      </c>
      <c r="O214">
        <v>96.6</v>
      </c>
      <c r="P214">
        <v>4.7</v>
      </c>
      <c r="Q214" s="7">
        <f t="shared" si="24"/>
        <v>4.1988672494668879</v>
      </c>
      <c r="R214" s="7">
        <f t="shared" si="25"/>
        <v>0.22066317573479519</v>
      </c>
      <c r="S214" s="7">
        <f t="shared" si="26"/>
        <v>6.9743240878671777</v>
      </c>
      <c r="T214" s="7">
        <f t="shared" si="27"/>
        <v>0.54160082003406362</v>
      </c>
      <c r="U214" s="7">
        <f t="shared" si="28"/>
        <v>0.3393304680432272</v>
      </c>
      <c r="V214" s="7">
        <f t="shared" si="29"/>
        <v>0.25427223237015761</v>
      </c>
      <c r="W214" s="7">
        <f t="shared" si="30"/>
        <v>0.15611851349170791</v>
      </c>
      <c r="X214" s="7">
        <f t="shared" si="31"/>
        <v>0.29859491507688224</v>
      </c>
      <c r="Y214">
        <v>5.5232876712328771</v>
      </c>
      <c r="Z214">
        <v>3.7</v>
      </c>
      <c r="AA214" t="s">
        <v>109</v>
      </c>
    </row>
    <row r="215" spans="1:27">
      <c r="A215" t="s">
        <v>429</v>
      </c>
      <c r="B215" t="s">
        <v>430</v>
      </c>
      <c r="C215">
        <v>-0.56999999999999995</v>
      </c>
      <c r="D215">
        <v>-0.56999999999999995</v>
      </c>
      <c r="E215">
        <v>0.02</v>
      </c>
      <c r="F215">
        <v>0.02</v>
      </c>
      <c r="G215">
        <v>2.86</v>
      </c>
      <c r="H215">
        <v>2.86</v>
      </c>
      <c r="I215">
        <v>0.2</v>
      </c>
      <c r="J215">
        <v>0.2</v>
      </c>
      <c r="K215">
        <v>133.6</v>
      </c>
      <c r="L215">
        <v>0.5</v>
      </c>
      <c r="M215">
        <v>0.04</v>
      </c>
      <c r="N215">
        <v>0.08</v>
      </c>
      <c r="O215">
        <v>102</v>
      </c>
      <c r="P215">
        <v>8.4</v>
      </c>
      <c r="Q215" s="7">
        <f t="shared" si="24"/>
        <v>0.72632513501043372</v>
      </c>
      <c r="R215" s="7">
        <f t="shared" si="25"/>
        <v>1.7027364263867792E-2</v>
      </c>
      <c r="S215" s="7">
        <f t="shared" si="26"/>
        <v>5.1638718416249647</v>
      </c>
      <c r="T215" s="7">
        <f t="shared" si="27"/>
        <v>0.4889961638560113</v>
      </c>
      <c r="U215" s="7">
        <f t="shared" si="28"/>
        <v>0.42526003401617352</v>
      </c>
      <c r="V215" s="7">
        <f t="shared" si="29"/>
        <v>1.6550871287259503E-2</v>
      </c>
      <c r="W215" s="7">
        <f t="shared" si="30"/>
        <v>6.4419558902507022E-3</v>
      </c>
      <c r="X215" s="7">
        <f t="shared" si="31"/>
        <v>0.24073994599650184</v>
      </c>
      <c r="Y215">
        <v>4.6356164383561644</v>
      </c>
      <c r="Z215">
        <v>29.8</v>
      </c>
      <c r="AA215" t="s">
        <v>77</v>
      </c>
    </row>
    <row r="216" spans="1:27">
      <c r="A216" t="s">
        <v>431</v>
      </c>
      <c r="B216" t="s">
        <v>432</v>
      </c>
      <c r="C216">
        <v>-0.1</v>
      </c>
      <c r="D216">
        <v>-0.1</v>
      </c>
      <c r="E216">
        <v>0.01</v>
      </c>
      <c r="F216">
        <v>0.01</v>
      </c>
      <c r="G216">
        <v>0.92</v>
      </c>
      <c r="H216">
        <v>0.93</v>
      </c>
      <c r="I216">
        <v>7.0000000000000007E-2</v>
      </c>
      <c r="J216">
        <v>7.0000000000000007E-2</v>
      </c>
      <c r="K216">
        <v>948.1</v>
      </c>
      <c r="L216">
        <v>22</v>
      </c>
      <c r="M216">
        <v>0.13</v>
      </c>
      <c r="N216">
        <v>7.0000000000000007E-2</v>
      </c>
      <c r="O216">
        <v>5.1100000000000003</v>
      </c>
      <c r="P216">
        <v>0.34</v>
      </c>
      <c r="Q216" s="7">
        <f t="shared" si="24"/>
        <v>1.8444568697517887</v>
      </c>
      <c r="R216" s="7">
        <f t="shared" si="25"/>
        <v>5.4365967642595783E-2</v>
      </c>
      <c r="S216" s="7">
        <f t="shared" si="26"/>
        <v>0.23327592416479662</v>
      </c>
      <c r="T216" s="7">
        <f t="shared" si="27"/>
        <v>1.964306265688056E-2</v>
      </c>
      <c r="U216" s="7">
        <f t="shared" si="28"/>
        <v>1.5521294367129325E-2</v>
      </c>
      <c r="V216" s="7">
        <f t="shared" si="29"/>
        <v>2.1593031328447257E-3</v>
      </c>
      <c r="W216" s="7">
        <f t="shared" si="30"/>
        <v>1.8043351023540172E-3</v>
      </c>
      <c r="X216" s="7">
        <f t="shared" si="31"/>
        <v>1.1705601929416319E-2</v>
      </c>
      <c r="Y216">
        <v>7.0547945205479454</v>
      </c>
      <c r="Z216">
        <v>1.27</v>
      </c>
      <c r="AA216" t="s">
        <v>292</v>
      </c>
    </row>
    <row r="217" spans="1:27">
      <c r="A217" t="s">
        <v>433</v>
      </c>
      <c r="B217" t="s">
        <v>434</v>
      </c>
      <c r="C217">
        <v>0.36</v>
      </c>
      <c r="D217">
        <v>0.4</v>
      </c>
      <c r="E217">
        <v>0.05</v>
      </c>
      <c r="F217">
        <v>0.03</v>
      </c>
      <c r="G217">
        <v>1.0900000000000001</v>
      </c>
      <c r="H217">
        <v>1.1299999999999999</v>
      </c>
      <c r="I217">
        <v>0.08</v>
      </c>
      <c r="J217">
        <v>0.1</v>
      </c>
      <c r="K217">
        <v>262.70861000000002</v>
      </c>
      <c r="L217">
        <v>8.2794999999999994E-2</v>
      </c>
      <c r="M217">
        <v>0.376834</v>
      </c>
      <c r="N217">
        <v>7.74079E-3</v>
      </c>
      <c r="O217">
        <v>73.560900000000004</v>
      </c>
      <c r="P217">
        <v>0.56142000000000003</v>
      </c>
      <c r="Q217" s="7">
        <f t="shared" si="24"/>
        <v>0.83652792383733965</v>
      </c>
      <c r="R217" s="7">
        <f t="shared" si="25"/>
        <v>2.4676965860381518E-2</v>
      </c>
      <c r="S217" s="7">
        <f t="shared" si="26"/>
        <v>2.3288611028984483</v>
      </c>
      <c r="T217" s="7">
        <f t="shared" si="27"/>
        <v>0.11162595485893133</v>
      </c>
      <c r="U217" s="7">
        <f t="shared" si="28"/>
        <v>1.7773969600552015E-2</v>
      </c>
      <c r="V217" s="7">
        <f t="shared" si="29"/>
        <v>7.9176011614534615E-3</v>
      </c>
      <c r="W217" s="7">
        <f t="shared" si="30"/>
        <v>2.4465389621156942E-4</v>
      </c>
      <c r="X217" s="7">
        <f t="shared" si="31"/>
        <v>0.10991674821939579</v>
      </c>
      <c r="Y217">
        <v>6.5</v>
      </c>
      <c r="Z217">
        <v>5.1306099999999999</v>
      </c>
      <c r="AA217" t="s">
        <v>1521</v>
      </c>
    </row>
    <row r="218" spans="1:27">
      <c r="A218" t="s">
        <v>435</v>
      </c>
      <c r="B218" t="s">
        <v>434</v>
      </c>
      <c r="C218">
        <v>0.36</v>
      </c>
      <c r="D218">
        <v>0.4</v>
      </c>
      <c r="E218">
        <v>0.05</v>
      </c>
      <c r="F218">
        <v>0.03</v>
      </c>
      <c r="G218">
        <v>1.0900000000000001</v>
      </c>
      <c r="H218">
        <v>1.1299999999999999</v>
      </c>
      <c r="I218">
        <v>0.08</v>
      </c>
      <c r="J218">
        <v>0.1</v>
      </c>
      <c r="K218">
        <v>1707.8812</v>
      </c>
      <c r="L218">
        <v>13.864800000000001</v>
      </c>
      <c r="M218">
        <v>3.1255600000000001E-2</v>
      </c>
      <c r="N218">
        <v>2.2021200000000001E-2</v>
      </c>
      <c r="O218">
        <v>30.4148</v>
      </c>
      <c r="P218">
        <v>0.62250300000000003</v>
      </c>
      <c r="Q218" s="7">
        <f t="shared" si="24"/>
        <v>2.9138644400159501</v>
      </c>
      <c r="R218" s="7">
        <f t="shared" si="25"/>
        <v>8.7389396340214115E-2</v>
      </c>
      <c r="S218" s="7">
        <f t="shared" si="26"/>
        <v>1.9391931347723705</v>
      </c>
      <c r="T218" s="7">
        <f t="shared" si="27"/>
        <v>9.9907356030826497E-2</v>
      </c>
      <c r="U218" s="7">
        <f t="shared" si="28"/>
        <v>3.9689675551876219E-2</v>
      </c>
      <c r="V218" s="7">
        <f t="shared" si="29"/>
        <v>1.3360243133168856E-3</v>
      </c>
      <c r="W218" s="7">
        <f t="shared" si="30"/>
        <v>5.2475400464997175E-3</v>
      </c>
      <c r="X218" s="7">
        <f t="shared" si="31"/>
        <v>9.1525339694271179E-2</v>
      </c>
      <c r="Y218">
        <v>6.5</v>
      </c>
      <c r="Z218">
        <v>5.1306099999999999</v>
      </c>
      <c r="AA218" t="s">
        <v>1521</v>
      </c>
    </row>
    <row r="219" spans="1:27">
      <c r="A219" t="s">
        <v>436</v>
      </c>
      <c r="B219" t="s">
        <v>437</v>
      </c>
      <c r="C219">
        <v>0.5</v>
      </c>
      <c r="D219">
        <v>0.5</v>
      </c>
      <c r="E219">
        <v>0.04</v>
      </c>
      <c r="F219">
        <v>0.04</v>
      </c>
      <c r="G219">
        <v>1.1399999999999999</v>
      </c>
      <c r="H219">
        <v>1.1399999999999999</v>
      </c>
      <c r="I219">
        <v>0.09</v>
      </c>
      <c r="J219">
        <v>0.11</v>
      </c>
      <c r="K219">
        <v>1244</v>
      </c>
      <c r="L219">
        <v>17</v>
      </c>
      <c r="M219">
        <v>0.41</v>
      </c>
      <c r="N219">
        <v>0.1</v>
      </c>
      <c r="O219">
        <v>7.3</v>
      </c>
      <c r="P219">
        <v>0.7</v>
      </c>
      <c r="Q219" s="7">
        <f t="shared" si="24"/>
        <v>2.3658468499684737</v>
      </c>
      <c r="R219" s="7">
        <f t="shared" si="25"/>
        <v>7.9088164290291724E-2</v>
      </c>
      <c r="S219" s="7">
        <f t="shared" si="26"/>
        <v>0.38439577523500323</v>
      </c>
      <c r="T219" s="7">
        <f t="shared" si="27"/>
        <v>4.6151179152320504E-2</v>
      </c>
      <c r="U219" s="7">
        <f t="shared" si="28"/>
        <v>3.6859868858150992E-2</v>
      </c>
      <c r="V219" s="7">
        <f t="shared" si="29"/>
        <v>1.8944857296111468E-2</v>
      </c>
      <c r="W219" s="7">
        <f t="shared" si="30"/>
        <v>1.7509989761508721E-3</v>
      </c>
      <c r="X219" s="7">
        <f t="shared" si="31"/>
        <v>2.023135659131596E-2</v>
      </c>
      <c r="Y219">
        <v>11.038356164383559</v>
      </c>
      <c r="Z219">
        <v>4</v>
      </c>
      <c r="AA219" t="s">
        <v>115</v>
      </c>
    </row>
    <row r="220" spans="1:27" s="8" customFormat="1">
      <c r="A220" s="8" t="s">
        <v>438</v>
      </c>
      <c r="B220" s="8" t="s">
        <v>439</v>
      </c>
      <c r="K220" s="8">
        <v>2599</v>
      </c>
      <c r="L220" s="8">
        <v>68.599999999999994</v>
      </c>
      <c r="M220" s="8">
        <v>0.71599999999999997</v>
      </c>
      <c r="N220" s="8">
        <v>4.3999999999999997E-2</v>
      </c>
      <c r="Q220" s="8">
        <f t="shared" si="24"/>
        <v>0</v>
      </c>
      <c r="R220" s="8" t="e">
        <f t="shared" si="25"/>
        <v>#DIV/0!</v>
      </c>
      <c r="S220" s="8">
        <f t="shared" si="26"/>
        <v>0</v>
      </c>
      <c r="T220" s="8" t="e">
        <f t="shared" si="27"/>
        <v>#DIV/0!</v>
      </c>
      <c r="U220" s="8">
        <f t="shared" si="28"/>
        <v>0</v>
      </c>
      <c r="V220" s="8">
        <f t="shared" si="29"/>
        <v>0</v>
      </c>
      <c r="W220" s="8">
        <f t="shared" si="30"/>
        <v>0</v>
      </c>
      <c r="X220" s="8" t="e">
        <f t="shared" si="31"/>
        <v>#DIV/0!</v>
      </c>
    </row>
    <row r="221" spans="1:27">
      <c r="A221" t="s">
        <v>440</v>
      </c>
      <c r="B221" t="s">
        <v>441</v>
      </c>
      <c r="C221">
        <v>-0.03</v>
      </c>
      <c r="D221">
        <v>-0.03</v>
      </c>
      <c r="E221">
        <v>0.02</v>
      </c>
      <c r="F221">
        <v>0.02</v>
      </c>
      <c r="G221">
        <v>0.75</v>
      </c>
      <c r="H221">
        <v>0.75</v>
      </c>
      <c r="I221">
        <v>7.0000000000000007E-2</v>
      </c>
      <c r="J221">
        <v>0.05</v>
      </c>
      <c r="K221">
        <v>454.2</v>
      </c>
      <c r="L221">
        <v>1.6</v>
      </c>
      <c r="M221">
        <v>0.34499999999999997</v>
      </c>
      <c r="N221">
        <v>4.9000000000000002E-2</v>
      </c>
      <c r="O221">
        <v>46.5</v>
      </c>
      <c r="P221">
        <v>4.5</v>
      </c>
      <c r="Q221" s="7">
        <f t="shared" si="24"/>
        <v>1.0511304035719014</v>
      </c>
      <c r="R221" s="7">
        <f t="shared" si="25"/>
        <v>2.3488528691335813E-2</v>
      </c>
      <c r="S221" s="7">
        <f t="shared" si="26"/>
        <v>1.3622854553598887</v>
      </c>
      <c r="T221" s="7">
        <f t="shared" si="27"/>
        <v>0.15890605673043348</v>
      </c>
      <c r="U221" s="7">
        <f t="shared" si="28"/>
        <v>0.13183407632515051</v>
      </c>
      <c r="V221" s="7">
        <f t="shared" si="29"/>
        <v>2.6140850333844789E-2</v>
      </c>
      <c r="W221" s="7">
        <f t="shared" si="30"/>
        <v>1.5996306535856625E-3</v>
      </c>
      <c r="X221" s="7">
        <f t="shared" si="31"/>
        <v>8.4764428333504199E-2</v>
      </c>
      <c r="Y221">
        <v>9.1369863013698627</v>
      </c>
      <c r="Z221">
        <v>16.899999999999999</v>
      </c>
      <c r="AA221" t="s">
        <v>100</v>
      </c>
    </row>
    <row r="222" spans="1:27">
      <c r="A222" t="s">
        <v>442</v>
      </c>
      <c r="B222" t="s">
        <v>441</v>
      </c>
      <c r="C222">
        <v>-0.03</v>
      </c>
      <c r="D222">
        <v>-0.03</v>
      </c>
      <c r="E222">
        <v>0.02</v>
      </c>
      <c r="F222">
        <v>0.02</v>
      </c>
      <c r="G222">
        <v>0.75</v>
      </c>
      <c r="H222">
        <v>0.75</v>
      </c>
      <c r="I222">
        <v>7.0000000000000007E-2</v>
      </c>
      <c r="J222">
        <v>0.05</v>
      </c>
      <c r="K222">
        <v>923.8</v>
      </c>
      <c r="L222">
        <v>5.3</v>
      </c>
      <c r="M222">
        <v>0.23</v>
      </c>
      <c r="N222">
        <v>5.8000000000000003E-2</v>
      </c>
      <c r="O222">
        <v>78.8</v>
      </c>
      <c r="P222">
        <v>2.6</v>
      </c>
      <c r="Q222" s="7">
        <f t="shared" si="24"/>
        <v>1.6873706215688555</v>
      </c>
      <c r="R222" s="7">
        <f t="shared" si="25"/>
        <v>3.8048472049308057E-2</v>
      </c>
      <c r="S222" s="7">
        <f t="shared" si="26"/>
        <v>3.0327349293381225</v>
      </c>
      <c r="T222" s="7">
        <f t="shared" si="27"/>
        <v>0.21789978387805711</v>
      </c>
      <c r="U222" s="7">
        <f t="shared" si="28"/>
        <v>0.1000648580746081</v>
      </c>
      <c r="V222" s="7">
        <f t="shared" si="29"/>
        <v>4.2716380485028564E-2</v>
      </c>
      <c r="W222" s="7">
        <f t="shared" si="30"/>
        <v>5.7997745274922597E-3</v>
      </c>
      <c r="X222" s="7">
        <f t="shared" si="31"/>
        <v>0.18870350671437205</v>
      </c>
      <c r="Y222">
        <v>9.1369863013698627</v>
      </c>
      <c r="Z222">
        <v>16.899999999999999</v>
      </c>
      <c r="AA222" t="s">
        <v>100</v>
      </c>
    </row>
    <row r="223" spans="1:27">
      <c r="A223" t="s">
        <v>443</v>
      </c>
      <c r="B223" t="s">
        <v>444</v>
      </c>
      <c r="C223">
        <v>0.17</v>
      </c>
      <c r="D223">
        <v>0.25</v>
      </c>
      <c r="E223">
        <v>0.1</v>
      </c>
      <c r="F223">
        <v>0.06</v>
      </c>
      <c r="G223">
        <v>0.83</v>
      </c>
      <c r="H223">
        <v>0.85</v>
      </c>
      <c r="I223">
        <v>0.06</v>
      </c>
      <c r="J223">
        <v>0.1</v>
      </c>
      <c r="K223">
        <v>298.2</v>
      </c>
      <c r="L223">
        <v>1.6</v>
      </c>
      <c r="M223">
        <v>0.56999999999999995</v>
      </c>
      <c r="N223">
        <v>0.08</v>
      </c>
      <c r="O223">
        <v>36.9</v>
      </c>
      <c r="P223">
        <v>1.2</v>
      </c>
      <c r="Q223" s="7">
        <f t="shared" si="24"/>
        <v>0.82784587987919156</v>
      </c>
      <c r="R223" s="7">
        <f t="shared" si="25"/>
        <v>3.2599316819995394E-2</v>
      </c>
      <c r="S223" s="7">
        <f t="shared" si="26"/>
        <v>0.89406495682137765</v>
      </c>
      <c r="T223" s="7">
        <f t="shared" si="27"/>
        <v>7.9152294979558863E-2</v>
      </c>
      <c r="U223" s="7">
        <f t="shared" si="28"/>
        <v>2.9075283148662687E-2</v>
      </c>
      <c r="V223" s="7">
        <f t="shared" si="29"/>
        <v>6.0390108178128891E-2</v>
      </c>
      <c r="W223" s="7">
        <f t="shared" si="30"/>
        <v>1.5990430705501942E-3</v>
      </c>
      <c r="X223" s="7">
        <f t="shared" si="31"/>
        <v>4.2073645026888352E-2</v>
      </c>
      <c r="Y223">
        <v>6.3393788309589043</v>
      </c>
      <c r="Z223">
        <v>5.7</v>
      </c>
      <c r="AA223" t="s">
        <v>1521</v>
      </c>
    </row>
    <row r="224" spans="1:27">
      <c r="A224" t="s">
        <v>446</v>
      </c>
      <c r="B224" t="s">
        <v>447</v>
      </c>
      <c r="C224">
        <v>0.37</v>
      </c>
      <c r="D224">
        <v>0.37</v>
      </c>
      <c r="E224">
        <v>0.03</v>
      </c>
      <c r="F224">
        <v>0.03</v>
      </c>
      <c r="G224">
        <v>1.0900000000000001</v>
      </c>
      <c r="H224">
        <v>1.1000000000000001</v>
      </c>
      <c r="I224">
        <v>0.09</v>
      </c>
      <c r="J224">
        <v>0.11</v>
      </c>
      <c r="K224">
        <v>1840</v>
      </c>
      <c r="L224">
        <v>55</v>
      </c>
      <c r="M224">
        <v>0.7</v>
      </c>
      <c r="N224">
        <v>0.1</v>
      </c>
      <c r="O224">
        <v>38</v>
      </c>
      <c r="P224">
        <v>6</v>
      </c>
      <c r="Q224" s="7">
        <f t="shared" si="24"/>
        <v>3.0349220018169252</v>
      </c>
      <c r="R224" s="7">
        <f t="shared" si="25"/>
        <v>0.11786356330381077</v>
      </c>
      <c r="S224" s="7">
        <f t="shared" si="26"/>
        <v>1.7430636185547141</v>
      </c>
      <c r="T224" s="7">
        <f t="shared" si="27"/>
        <v>0.37726009547261213</v>
      </c>
      <c r="U224" s="7">
        <f t="shared" si="28"/>
        <v>0.27522057135074429</v>
      </c>
      <c r="V224" s="7">
        <f t="shared" si="29"/>
        <v>0.23924402607613718</v>
      </c>
      <c r="W224" s="7">
        <f t="shared" si="30"/>
        <v>1.7367481706614004E-2</v>
      </c>
      <c r="X224" s="7">
        <f t="shared" si="31"/>
        <v>9.5076197375711671E-2</v>
      </c>
      <c r="Y224">
        <v>5.8986301369863012</v>
      </c>
      <c r="Z224">
        <v>7.3</v>
      </c>
      <c r="AA224" t="s">
        <v>115</v>
      </c>
    </row>
    <row r="225" spans="1:27">
      <c r="A225" t="s">
        <v>448</v>
      </c>
      <c r="B225" t="s">
        <v>449</v>
      </c>
      <c r="C225">
        <v>-0.02</v>
      </c>
      <c r="D225">
        <v>-0.02</v>
      </c>
      <c r="E225">
        <v>0.02</v>
      </c>
      <c r="F225">
        <v>0.02</v>
      </c>
      <c r="G225">
        <v>0.87</v>
      </c>
      <c r="H225">
        <v>0.87</v>
      </c>
      <c r="I225">
        <v>0.06</v>
      </c>
      <c r="J225">
        <v>0.06</v>
      </c>
      <c r="K225">
        <v>10.708500000000001</v>
      </c>
      <c r="L225">
        <v>2.9999999999999997E-4</v>
      </c>
      <c r="M225">
        <v>1.0999999999999999E-2</v>
      </c>
      <c r="N225">
        <v>1.55E-2</v>
      </c>
      <c r="O225">
        <v>108.3</v>
      </c>
      <c r="P225">
        <v>2</v>
      </c>
      <c r="Q225" s="7">
        <f t="shared" si="24"/>
        <v>9.0809287586227E-2</v>
      </c>
      <c r="R225" s="7">
        <f t="shared" si="25"/>
        <v>2.0875705185255163E-3</v>
      </c>
      <c r="S225" s="7">
        <f t="shared" si="26"/>
        <v>1.070043380845199</v>
      </c>
      <c r="T225" s="7">
        <f t="shared" si="27"/>
        <v>5.3017955342332557E-2</v>
      </c>
      <c r="U225" s="7">
        <f t="shared" si="28"/>
        <v>1.9760727254758984E-2</v>
      </c>
      <c r="V225" s="7">
        <f t="shared" si="29"/>
        <v>1.824644746355373E-4</v>
      </c>
      <c r="W225" s="7">
        <f t="shared" si="30"/>
        <v>9.992467486998167E-6</v>
      </c>
      <c r="X225" s="7">
        <f t="shared" si="31"/>
        <v>4.9197396820468912E-2</v>
      </c>
      <c r="Y225">
        <v>6.838356164383562</v>
      </c>
      <c r="Z225">
        <v>8.9</v>
      </c>
      <c r="AA225" t="s">
        <v>292</v>
      </c>
    </row>
    <row r="226" spans="1:27">
      <c r="A226" t="s">
        <v>450</v>
      </c>
      <c r="B226" t="s">
        <v>451</v>
      </c>
      <c r="C226">
        <v>0.12</v>
      </c>
      <c r="D226">
        <v>0.12</v>
      </c>
      <c r="E226">
        <v>0.03</v>
      </c>
      <c r="F226">
        <v>0.03</v>
      </c>
      <c r="G226">
        <v>1.6</v>
      </c>
      <c r="H226">
        <v>1.61</v>
      </c>
      <c r="I226">
        <v>0.17</v>
      </c>
      <c r="J226">
        <v>0.17</v>
      </c>
      <c r="K226">
        <v>883</v>
      </c>
      <c r="L226">
        <v>29</v>
      </c>
      <c r="M226">
        <v>0.16300000000000001</v>
      </c>
      <c r="N226">
        <v>7.2999999999999995E-2</v>
      </c>
      <c r="O226">
        <v>35</v>
      </c>
      <c r="P226">
        <v>2.1</v>
      </c>
      <c r="Q226" s="7">
        <f t="shared" si="24"/>
        <v>2.1121293819199445</v>
      </c>
      <c r="R226" s="7">
        <f t="shared" si="25"/>
        <v>8.7550252656616298E-2</v>
      </c>
      <c r="S226" s="7">
        <f t="shared" si="26"/>
        <v>2.2385575906506769</v>
      </c>
      <c r="T226" s="7">
        <f t="shared" si="27"/>
        <v>0.21028739061639767</v>
      </c>
      <c r="U226" s="7">
        <f t="shared" si="28"/>
        <v>0.13431345543904064</v>
      </c>
      <c r="V226" s="7">
        <f t="shared" si="29"/>
        <v>2.7363620812520251E-2</v>
      </c>
      <c r="W226" s="7">
        <f t="shared" si="30"/>
        <v>2.4506670490324532E-2</v>
      </c>
      <c r="X226" s="7">
        <f t="shared" si="31"/>
        <v>0.15757962335843276</v>
      </c>
      <c r="Y226">
        <v>4.0136986301369859</v>
      </c>
      <c r="Z226">
        <v>6.3</v>
      </c>
      <c r="AA226" t="s">
        <v>28</v>
      </c>
    </row>
    <row r="227" spans="1:27">
      <c r="A227" t="s">
        <v>452</v>
      </c>
      <c r="B227" t="s">
        <v>453</v>
      </c>
      <c r="C227">
        <v>0.32</v>
      </c>
      <c r="E227">
        <v>0.02</v>
      </c>
      <c r="G227">
        <v>1.1000000000000001</v>
      </c>
      <c r="I227">
        <v>0.03</v>
      </c>
      <c r="K227">
        <v>1951</v>
      </c>
      <c r="L227">
        <v>41</v>
      </c>
      <c r="M227">
        <v>0.63800000000000001</v>
      </c>
      <c r="N227">
        <v>0.02</v>
      </c>
      <c r="O227">
        <v>359.5</v>
      </c>
      <c r="P227">
        <v>22.3</v>
      </c>
      <c r="Q227" s="7">
        <f t="shared" si="24"/>
        <v>0</v>
      </c>
      <c r="R227" s="7" t="e">
        <f t="shared" si="25"/>
        <v>#DIV/0!</v>
      </c>
      <c r="S227" s="7">
        <f t="shared" si="26"/>
        <v>0</v>
      </c>
      <c r="T227" s="7" t="e">
        <f t="shared" si="27"/>
        <v>#DIV/0!</v>
      </c>
      <c r="U227" s="7">
        <f t="shared" si="28"/>
        <v>0</v>
      </c>
      <c r="V227" s="7">
        <f t="shared" si="29"/>
        <v>0</v>
      </c>
      <c r="W227" s="7">
        <f t="shared" si="30"/>
        <v>0</v>
      </c>
      <c r="X227" s="7" t="e">
        <f t="shared" si="31"/>
        <v>#DIV/0!</v>
      </c>
      <c r="Y227">
        <v>4.0082191780821921</v>
      </c>
      <c r="Z227">
        <v>4</v>
      </c>
      <c r="AA227" s="7" t="s">
        <v>454</v>
      </c>
    </row>
    <row r="228" spans="1:27">
      <c r="A228" t="s">
        <v>455</v>
      </c>
      <c r="B228" t="s">
        <v>456</v>
      </c>
      <c r="C228">
        <v>-0.5</v>
      </c>
      <c r="D228">
        <v>-0.5</v>
      </c>
      <c r="E228">
        <v>0.14000000000000001</v>
      </c>
      <c r="F228">
        <v>0.14000000000000001</v>
      </c>
      <c r="G228">
        <v>1.08</v>
      </c>
      <c r="H228">
        <v>2.44</v>
      </c>
      <c r="I228">
        <v>0.17</v>
      </c>
      <c r="J228">
        <v>1.43</v>
      </c>
      <c r="K228">
        <v>471.6</v>
      </c>
      <c r="L228">
        <v>6</v>
      </c>
      <c r="M228">
        <v>0.27</v>
      </c>
      <c r="N228">
        <v>0.06</v>
      </c>
      <c r="O228">
        <v>173.3</v>
      </c>
      <c r="P228">
        <v>9.8000000000000007</v>
      </c>
      <c r="Q228" s="7">
        <f t="shared" si="24"/>
        <v>1.5970452818564191</v>
      </c>
      <c r="R228" s="7">
        <f t="shared" si="25"/>
        <v>0.31228500716431112</v>
      </c>
      <c r="S228" s="7">
        <f t="shared" si="26"/>
        <v>11.579500491813409</v>
      </c>
      <c r="T228" s="7">
        <f t="shared" si="27"/>
        <v>0.8725883590805662</v>
      </c>
      <c r="U228" s="7">
        <f t="shared" si="28"/>
        <v>0.6548130687811391</v>
      </c>
      <c r="V228" s="7">
        <f t="shared" si="29"/>
        <v>0.20233837554457687</v>
      </c>
      <c r="W228" s="7">
        <f t="shared" si="30"/>
        <v>4.9107296402940696E-2</v>
      </c>
      <c r="X228" s="7">
        <f t="shared" si="31"/>
        <v>0.537845651259093</v>
      </c>
      <c r="Y228">
        <v>4.3287671232876717</v>
      </c>
      <c r="Z228">
        <v>54.5</v>
      </c>
      <c r="AA228" t="s">
        <v>25</v>
      </c>
    </row>
    <row r="229" spans="1:27" s="8" customFormat="1">
      <c r="A229" s="8" t="s">
        <v>457</v>
      </c>
      <c r="B229" s="8" t="s">
        <v>458</v>
      </c>
      <c r="K229" s="8">
        <v>274.33</v>
      </c>
      <c r="L229" s="8">
        <v>0.24</v>
      </c>
      <c r="M229" s="8">
        <v>8.4400000000000003E-2</v>
      </c>
      <c r="N229" s="8">
        <v>2.3999999999999998E-3</v>
      </c>
      <c r="Q229" s="8">
        <f t="shared" si="24"/>
        <v>0</v>
      </c>
      <c r="R229" s="8" t="e">
        <f t="shared" si="25"/>
        <v>#DIV/0!</v>
      </c>
      <c r="S229" s="8">
        <f t="shared" si="26"/>
        <v>0</v>
      </c>
      <c r="T229" s="8" t="e">
        <f t="shared" si="27"/>
        <v>#DIV/0!</v>
      </c>
      <c r="U229" s="8">
        <f t="shared" si="28"/>
        <v>0</v>
      </c>
      <c r="V229" s="8">
        <f t="shared" si="29"/>
        <v>0</v>
      </c>
      <c r="W229" s="8">
        <f t="shared" si="30"/>
        <v>0</v>
      </c>
      <c r="X229" s="8" t="e">
        <f t="shared" si="31"/>
        <v>#DIV/0!</v>
      </c>
      <c r="Y229" s="8">
        <v>2.0136986301369859</v>
      </c>
    </row>
    <row r="230" spans="1:27">
      <c r="A230" t="s">
        <v>459</v>
      </c>
      <c r="B230" t="s">
        <v>460</v>
      </c>
      <c r="C230">
        <v>0.14000000000000001</v>
      </c>
      <c r="D230">
        <v>0.14000000000000001</v>
      </c>
      <c r="E230">
        <v>0.02</v>
      </c>
      <c r="F230">
        <v>0.02</v>
      </c>
      <c r="G230">
        <v>1.17</v>
      </c>
      <c r="H230">
        <v>1.1100000000000001</v>
      </c>
      <c r="I230">
        <v>0.08</v>
      </c>
      <c r="J230">
        <v>0.1</v>
      </c>
      <c r="K230">
        <v>974</v>
      </c>
      <c r="L230">
        <v>39</v>
      </c>
      <c r="M230">
        <v>0.34</v>
      </c>
      <c r="N230">
        <v>0.09</v>
      </c>
      <c r="O230">
        <v>115</v>
      </c>
      <c r="P230">
        <v>26</v>
      </c>
      <c r="Q230" s="7">
        <f t="shared" si="24"/>
        <v>1.9919803709002342</v>
      </c>
      <c r="R230" s="7">
        <f t="shared" si="25"/>
        <v>8.0036342284166562E-2</v>
      </c>
      <c r="S230" s="7">
        <f t="shared" si="26"/>
        <v>5.6532822383394903</v>
      </c>
      <c r="T230" s="7">
        <f t="shared" si="27"/>
        <v>1.323389915914883</v>
      </c>
      <c r="U230" s="7">
        <f t="shared" si="28"/>
        <v>1.2781333756245805</v>
      </c>
      <c r="V230" s="7">
        <f t="shared" si="29"/>
        <v>0.19560203131296741</v>
      </c>
      <c r="W230" s="7">
        <f t="shared" si="30"/>
        <v>7.5454485727323869E-2</v>
      </c>
      <c r="X230" s="7">
        <f t="shared" si="31"/>
        <v>0.27162917661691249</v>
      </c>
      <c r="Y230">
        <v>3.0136986301369859</v>
      </c>
      <c r="Z230">
        <v>7.5</v>
      </c>
      <c r="AA230" t="s">
        <v>28</v>
      </c>
    </row>
    <row r="231" spans="1:27">
      <c r="A231" t="s">
        <v>461</v>
      </c>
      <c r="B231" t="s">
        <v>462</v>
      </c>
      <c r="C231">
        <v>-0.19</v>
      </c>
      <c r="E231">
        <v>0.1</v>
      </c>
      <c r="G231">
        <v>1.01</v>
      </c>
      <c r="I231">
        <v>0.01</v>
      </c>
      <c r="K231">
        <v>1544</v>
      </c>
      <c r="L231">
        <v>34</v>
      </c>
      <c r="M231">
        <v>0.22</v>
      </c>
      <c r="N231">
        <v>0.09</v>
      </c>
      <c r="O231">
        <v>26.7</v>
      </c>
      <c r="P231">
        <v>2.2000000000000002</v>
      </c>
      <c r="Q231" s="7">
        <f t="shared" si="24"/>
        <v>0</v>
      </c>
      <c r="R231" s="7" t="e">
        <f t="shared" si="25"/>
        <v>#DIV/0!</v>
      </c>
      <c r="S231" s="7">
        <f t="shared" si="26"/>
        <v>0</v>
      </c>
      <c r="T231" s="7" t="e">
        <f t="shared" si="27"/>
        <v>#DIV/0!</v>
      </c>
      <c r="U231" s="7">
        <f t="shared" si="28"/>
        <v>0</v>
      </c>
      <c r="V231" s="7">
        <f t="shared" si="29"/>
        <v>0</v>
      </c>
      <c r="W231" s="7">
        <f t="shared" si="30"/>
        <v>0</v>
      </c>
      <c r="X231" s="7" t="e">
        <f t="shared" si="31"/>
        <v>#DIV/0!</v>
      </c>
      <c r="Y231">
        <v>9.8630136986301373</v>
      </c>
      <c r="Z231">
        <v>12.7</v>
      </c>
      <c r="AA231" s="7" t="s">
        <v>463</v>
      </c>
    </row>
    <row r="232" spans="1:27" s="16" customFormat="1">
      <c r="A232" s="16" t="s">
        <v>464</v>
      </c>
      <c r="B232" s="16" t="s">
        <v>465</v>
      </c>
      <c r="C232" s="16">
        <v>-0.31</v>
      </c>
      <c r="D232" s="16">
        <v>-0.31</v>
      </c>
      <c r="E232" s="16">
        <v>0.02</v>
      </c>
      <c r="F232" s="16">
        <v>0.02</v>
      </c>
      <c r="G232" s="16">
        <v>1</v>
      </c>
      <c r="H232" s="16">
        <v>0.92</v>
      </c>
      <c r="I232" s="16">
        <v>7.0000000000000007E-2</v>
      </c>
      <c r="J232" s="16">
        <v>7.0000000000000007E-2</v>
      </c>
      <c r="K232" s="16">
        <v>649</v>
      </c>
      <c r="L232" s="16">
        <v>3</v>
      </c>
      <c r="M232" s="16">
        <v>0.32</v>
      </c>
      <c r="N232" s="16">
        <v>0.03</v>
      </c>
      <c r="O232" s="16">
        <v>36.68</v>
      </c>
      <c r="P232" s="16">
        <v>0.93</v>
      </c>
      <c r="Q232" s="16">
        <f t="shared" si="24"/>
        <v>1.4274596164344764</v>
      </c>
      <c r="R232" s="16">
        <f t="shared" si="25"/>
        <v>3.646995537216511E-2</v>
      </c>
      <c r="S232" s="16">
        <f t="shared" si="26"/>
        <v>1.3999773907891286</v>
      </c>
      <c r="T232" s="16">
        <f t="shared" si="27"/>
        <v>8.0818798360638155E-2</v>
      </c>
      <c r="U232" s="16">
        <f t="shared" si="28"/>
        <v>3.549560996275599E-2</v>
      </c>
      <c r="V232" s="16">
        <f t="shared" si="29"/>
        <v>1.4973020222343624E-2</v>
      </c>
      <c r="W232" s="16">
        <f t="shared" si="30"/>
        <v>2.1571300320325573E-3</v>
      </c>
      <c r="X232" s="16">
        <f t="shared" si="31"/>
        <v>7.1013345909593489E-2</v>
      </c>
      <c r="Y232" s="16">
        <v>12.21917808219178</v>
      </c>
      <c r="Z232" s="16">
        <v>9.39</v>
      </c>
      <c r="AA232" s="16" t="s">
        <v>466</v>
      </c>
    </row>
    <row r="233" spans="1:27" s="16" customFormat="1">
      <c r="A233" s="16" t="s">
        <v>467</v>
      </c>
      <c r="B233" s="16" t="s">
        <v>465</v>
      </c>
      <c r="C233" s="16">
        <v>-0.31</v>
      </c>
      <c r="D233" s="16">
        <v>-0.31</v>
      </c>
      <c r="E233" s="16">
        <v>0.02</v>
      </c>
      <c r="F233" s="16">
        <v>0.02</v>
      </c>
      <c r="G233" s="16">
        <v>1</v>
      </c>
      <c r="H233" s="16">
        <v>0.92</v>
      </c>
      <c r="I233" s="16">
        <v>7.0000000000000007E-2</v>
      </c>
      <c r="J233" s="16">
        <v>7.0000000000000007E-2</v>
      </c>
      <c r="K233" s="16">
        <v>3407</v>
      </c>
      <c r="L233" s="16">
        <v>970</v>
      </c>
      <c r="M233" s="16">
        <v>0.47</v>
      </c>
      <c r="N233" s="16">
        <v>0.22</v>
      </c>
      <c r="O233" s="16">
        <v>7.57</v>
      </c>
      <c r="P233" s="16">
        <v>2.1</v>
      </c>
      <c r="Q233" s="16">
        <f t="shared" si="24"/>
        <v>4.3117025087064427</v>
      </c>
      <c r="R233" s="16">
        <f t="shared" si="25"/>
        <v>0.82565782165828405</v>
      </c>
      <c r="S233" s="16">
        <f t="shared" si="26"/>
        <v>0.46782694693747495</v>
      </c>
      <c r="T233" s="16">
        <f t="shared" si="27"/>
        <v>0.15242124809584412</v>
      </c>
      <c r="U233" s="16">
        <f t="shared" si="28"/>
        <v>0.12978026269071299</v>
      </c>
      <c r="V233" s="16">
        <f t="shared" si="29"/>
        <v>6.2088700183974964E-2</v>
      </c>
      <c r="W233" s="16">
        <f t="shared" si="30"/>
        <v>4.4398017662591861E-2</v>
      </c>
      <c r="X233" s="16">
        <f t="shared" si="31"/>
        <v>2.3730352380886412E-2</v>
      </c>
      <c r="Y233" s="16">
        <v>12.21917808219178</v>
      </c>
      <c r="Z233" s="16">
        <v>9.39</v>
      </c>
      <c r="AA233" s="16" t="s">
        <v>466</v>
      </c>
    </row>
    <row r="234" spans="1:27">
      <c r="A234" t="s">
        <v>468</v>
      </c>
      <c r="B234" t="s">
        <v>469</v>
      </c>
      <c r="C234">
        <v>-0.28000000000000003</v>
      </c>
      <c r="D234">
        <v>-0.28000000000000003</v>
      </c>
      <c r="E234">
        <v>0.01</v>
      </c>
      <c r="F234">
        <v>0.01</v>
      </c>
      <c r="G234">
        <v>1</v>
      </c>
      <c r="H234">
        <v>0.92</v>
      </c>
      <c r="I234">
        <v>7.0000000000000007E-2</v>
      </c>
      <c r="J234">
        <v>7.0000000000000007E-2</v>
      </c>
      <c r="K234">
        <v>6119</v>
      </c>
      <c r="L234">
        <v>831</v>
      </c>
      <c r="M234">
        <v>0.62</v>
      </c>
      <c r="N234">
        <v>0.04</v>
      </c>
      <c r="O234">
        <v>37.29</v>
      </c>
      <c r="P234" s="16">
        <v>0.65</v>
      </c>
      <c r="Q234" s="7">
        <f t="shared" si="24"/>
        <v>6.3707075383509633</v>
      </c>
      <c r="R234" s="7">
        <f t="shared" si="25"/>
        <v>0.59899277388593553</v>
      </c>
      <c r="S234" s="7">
        <f t="shared" si="26"/>
        <v>2.4900259938215767</v>
      </c>
      <c r="T234" s="7">
        <f t="shared" si="27"/>
        <v>0.20150831169909197</v>
      </c>
      <c r="U234" s="7">
        <f t="shared" si="28"/>
        <v>4.340351021678801E-2</v>
      </c>
      <c r="V234" s="7">
        <f t="shared" si="29"/>
        <v>0.10031293802270159</v>
      </c>
      <c r="W234" s="7">
        <f t="shared" si="30"/>
        <v>0.11272057530455588</v>
      </c>
      <c r="X234" s="7">
        <f t="shared" si="31"/>
        <v>0.1263056663532684</v>
      </c>
      <c r="Y234">
        <v>5.0410958904109586</v>
      </c>
      <c r="Z234">
        <v>1.59</v>
      </c>
      <c r="AA234" t="s">
        <v>466</v>
      </c>
    </row>
    <row r="235" spans="1:27" s="8" customFormat="1">
      <c r="A235" s="8" t="s">
        <v>470</v>
      </c>
      <c r="B235" s="8" t="s">
        <v>471</v>
      </c>
      <c r="C235" s="8">
        <v>0.14000000000000001</v>
      </c>
      <c r="D235" s="8">
        <v>0.14000000000000001</v>
      </c>
      <c r="E235" s="8">
        <v>0.01</v>
      </c>
      <c r="F235" s="8">
        <v>0.01</v>
      </c>
      <c r="G235" s="8">
        <v>1.07</v>
      </c>
      <c r="H235" s="8">
        <v>1.08</v>
      </c>
      <c r="I235" s="8">
        <v>7.0000000000000007E-2</v>
      </c>
      <c r="J235" s="8">
        <v>0.09</v>
      </c>
      <c r="K235" s="8">
        <v>3.27</v>
      </c>
      <c r="L235" s="8">
        <v>2.0000000000000001E-4</v>
      </c>
      <c r="M235" s="8">
        <v>0.4</v>
      </c>
      <c r="N235" s="8">
        <v>0.04</v>
      </c>
      <c r="O235" s="8">
        <v>4.97</v>
      </c>
      <c r="P235" s="8">
        <v>0.23</v>
      </c>
      <c r="Q235" s="8">
        <f t="shared" si="24"/>
        <v>4.4256579378101353E-2</v>
      </c>
      <c r="R235" s="8">
        <f t="shared" si="25"/>
        <v>1.2293507516088549E-3</v>
      </c>
      <c r="S235" s="8">
        <f t="shared" si="26"/>
        <v>3.5008320439386877E-2</v>
      </c>
      <c r="T235" s="8">
        <f t="shared" si="27"/>
        <v>2.3146637390204401E-3</v>
      </c>
      <c r="U235" s="8">
        <f t="shared" si="28"/>
        <v>1.6201033603740402E-3</v>
      </c>
      <c r="V235" s="8">
        <f t="shared" si="29"/>
        <v>6.668251512264166E-4</v>
      </c>
      <c r="W235" s="8">
        <f t="shared" si="30"/>
        <v>7.1372722608332064E-7</v>
      </c>
      <c r="X235" s="8">
        <f t="shared" si="31"/>
        <v>1.5127052041710378E-3</v>
      </c>
      <c r="Z235" s="8">
        <v>1.7</v>
      </c>
      <c r="AA235" s="8" t="s">
        <v>292</v>
      </c>
    </row>
    <row r="236" spans="1:27" s="8" customFormat="1">
      <c r="A236" s="8" t="s">
        <v>472</v>
      </c>
      <c r="B236" s="8" t="s">
        <v>471</v>
      </c>
      <c r="C236" s="8">
        <v>0.14000000000000001</v>
      </c>
      <c r="D236" s="8">
        <v>0.14000000000000001</v>
      </c>
      <c r="E236" s="8">
        <v>0.01</v>
      </c>
      <c r="F236" s="8">
        <v>0.01</v>
      </c>
      <c r="G236" s="8">
        <v>1.07</v>
      </c>
      <c r="H236" s="8">
        <v>1.08</v>
      </c>
      <c r="I236" s="8">
        <v>7.0000000000000007E-2</v>
      </c>
      <c r="J236" s="8">
        <v>0.09</v>
      </c>
      <c r="K236" s="8">
        <v>1161</v>
      </c>
      <c r="L236" s="8">
        <v>27</v>
      </c>
      <c r="M236" s="8">
        <v>0.75</v>
      </c>
      <c r="N236" s="8">
        <v>0.19</v>
      </c>
      <c r="O236" s="8">
        <v>4.0999999999999996</v>
      </c>
      <c r="P236" s="8">
        <v>1.8</v>
      </c>
      <c r="Q236" s="8">
        <f t="shared" si="24"/>
        <v>2.2190520476367315</v>
      </c>
      <c r="R236" s="8">
        <f t="shared" si="25"/>
        <v>7.0591498940434899E-2</v>
      </c>
      <c r="S236" s="8">
        <f t="shared" si="26"/>
        <v>0.14758524872060169</v>
      </c>
      <c r="T236" s="8">
        <f t="shared" si="27"/>
        <v>8.0938015967197574E-2</v>
      </c>
      <c r="U236" s="8">
        <f t="shared" si="28"/>
        <v>6.479352382855684E-2</v>
      </c>
      <c r="V236" s="8">
        <f t="shared" si="29"/>
        <v>4.8070623868995965E-2</v>
      </c>
      <c r="W236" s="8">
        <f t="shared" si="30"/>
        <v>1.1440716955085416E-3</v>
      </c>
      <c r="X236" s="8">
        <f t="shared" si="31"/>
        <v>6.3771403768161225E-3</v>
      </c>
      <c r="Z236" s="8">
        <v>1.7</v>
      </c>
      <c r="AA236" s="8" t="s">
        <v>292</v>
      </c>
    </row>
    <row r="237" spans="1:27">
      <c r="A237" t="s">
        <v>473</v>
      </c>
      <c r="B237" t="s">
        <v>474</v>
      </c>
      <c r="C237">
        <v>-0.74</v>
      </c>
      <c r="D237">
        <v>-0.74</v>
      </c>
      <c r="E237">
        <v>0.02</v>
      </c>
      <c r="F237">
        <v>0.02</v>
      </c>
      <c r="G237">
        <v>0.93</v>
      </c>
      <c r="H237">
        <v>0.86</v>
      </c>
      <c r="I237">
        <v>0.06</v>
      </c>
      <c r="J237">
        <v>0.05</v>
      </c>
      <c r="K237">
        <v>201.68</v>
      </c>
      <c r="L237">
        <v>4.0000000000000001E-3</v>
      </c>
      <c r="M237">
        <v>0.89100000000000001</v>
      </c>
      <c r="N237">
        <v>2E-3</v>
      </c>
      <c r="O237">
        <v>3965</v>
      </c>
      <c r="P237">
        <v>55.5</v>
      </c>
      <c r="Q237" s="7">
        <f t="shared" si="24"/>
        <v>0.64034319102174164</v>
      </c>
      <c r="R237" s="7">
        <f t="shared" si="25"/>
        <v>1.2409754652300214E-2</v>
      </c>
      <c r="S237" s="7">
        <f t="shared" si="26"/>
        <v>46.960452460777994</v>
      </c>
      <c r="T237" s="7">
        <f t="shared" si="27"/>
        <v>2.3168240275489778</v>
      </c>
      <c r="U237" s="7">
        <f t="shared" si="28"/>
        <v>0.65732789699197447</v>
      </c>
      <c r="V237" s="7">
        <f t="shared" si="29"/>
        <v>0.40599617834894608</v>
      </c>
      <c r="W237" s="7">
        <f t="shared" si="30"/>
        <v>3.1046180391893456E-4</v>
      </c>
      <c r="X237" s="7">
        <f t="shared" si="31"/>
        <v>2.1842070911989766</v>
      </c>
      <c r="Y237">
        <v>27.74520547945205</v>
      </c>
      <c r="Z237">
        <v>9.6999999999999993</v>
      </c>
      <c r="AA237" t="s">
        <v>129</v>
      </c>
    </row>
    <row r="238" spans="1:27" s="8" customFormat="1">
      <c r="A238" s="8" t="s">
        <v>475</v>
      </c>
      <c r="B238" s="8" t="s">
        <v>476</v>
      </c>
      <c r="K238" s="8">
        <v>67.857799999999997</v>
      </c>
      <c r="L238" s="8">
        <v>3.8E-3</v>
      </c>
      <c r="M238" s="8">
        <v>0.10299999999999999</v>
      </c>
      <c r="N238" s="8">
        <v>5.2999999999999998E-4</v>
      </c>
      <c r="Q238" s="8">
        <f t="shared" si="24"/>
        <v>0</v>
      </c>
      <c r="R238" s="8" t="e">
        <f t="shared" si="25"/>
        <v>#DIV/0!</v>
      </c>
      <c r="S238" s="8">
        <f t="shared" si="26"/>
        <v>0</v>
      </c>
      <c r="T238" s="8" t="e">
        <f t="shared" si="27"/>
        <v>#DIV/0!</v>
      </c>
      <c r="U238" s="8">
        <f t="shared" si="28"/>
        <v>0</v>
      </c>
      <c r="V238" s="8">
        <f t="shared" si="29"/>
        <v>0</v>
      </c>
      <c r="W238" s="8">
        <f t="shared" si="30"/>
        <v>0</v>
      </c>
      <c r="X238" s="8" t="e">
        <f t="shared" si="31"/>
        <v>#DIV/0!</v>
      </c>
      <c r="Y238" s="8">
        <v>1.0465753424657529</v>
      </c>
      <c r="Z238" s="8">
        <v>4</v>
      </c>
    </row>
    <row r="239" spans="1:27">
      <c r="A239" t="s">
        <v>477</v>
      </c>
      <c r="B239" t="s">
        <v>478</v>
      </c>
      <c r="C239">
        <v>0.27</v>
      </c>
      <c r="D239">
        <v>0.27</v>
      </c>
      <c r="E239">
        <v>0.02</v>
      </c>
      <c r="F239">
        <v>0.02</v>
      </c>
      <c r="G239">
        <v>1.02</v>
      </c>
      <c r="H239">
        <v>1.02</v>
      </c>
      <c r="I239">
        <v>7.0000000000000007E-2</v>
      </c>
      <c r="J239">
        <v>0.08</v>
      </c>
      <c r="K239">
        <v>12.083</v>
      </c>
      <c r="L239">
        <v>0.01</v>
      </c>
      <c r="M239">
        <v>0.15</v>
      </c>
      <c r="N239">
        <v>0.1</v>
      </c>
      <c r="O239">
        <v>2.68</v>
      </c>
      <c r="P239">
        <v>0.25</v>
      </c>
      <c r="Q239" s="7">
        <f t="shared" si="24"/>
        <v>0.10378183164146233</v>
      </c>
      <c r="R239" s="7">
        <f t="shared" si="25"/>
        <v>2.7138546470607764E-3</v>
      </c>
      <c r="S239" s="7">
        <f t="shared" si="26"/>
        <v>3.0305982814680464E-2</v>
      </c>
      <c r="T239" s="7">
        <f t="shared" si="27"/>
        <v>3.182935108457424E-3</v>
      </c>
      <c r="U239" s="7">
        <f t="shared" si="28"/>
        <v>2.8270506356978041E-3</v>
      </c>
      <c r="V239" s="7">
        <f t="shared" si="29"/>
        <v>4.650534447265543E-4</v>
      </c>
      <c r="W239" s="7">
        <f t="shared" si="30"/>
        <v>8.3605017558223609E-6</v>
      </c>
      <c r="X239" s="7">
        <f t="shared" si="31"/>
        <v>1.3865482333513936E-3</v>
      </c>
      <c r="Y239">
        <v>6.9808219178082194</v>
      </c>
      <c r="Z239">
        <v>1.66</v>
      </c>
      <c r="AA239" t="s">
        <v>292</v>
      </c>
    </row>
    <row r="240" spans="1:27">
      <c r="A240" t="s">
        <v>479</v>
      </c>
      <c r="B240" t="s">
        <v>478</v>
      </c>
      <c r="C240">
        <v>0.27</v>
      </c>
      <c r="D240">
        <v>0.27</v>
      </c>
      <c r="E240">
        <v>0.02</v>
      </c>
      <c r="F240">
        <v>0.02</v>
      </c>
      <c r="G240">
        <v>1.02</v>
      </c>
      <c r="H240">
        <v>1.02</v>
      </c>
      <c r="I240">
        <v>7.0000000000000007E-2</v>
      </c>
      <c r="J240">
        <v>0.08</v>
      </c>
      <c r="K240">
        <v>59.52</v>
      </c>
      <c r="L240">
        <v>0.17</v>
      </c>
      <c r="M240">
        <v>0.28999999999999998</v>
      </c>
      <c r="N240">
        <v>0.2</v>
      </c>
      <c r="O240">
        <v>2.17</v>
      </c>
      <c r="P240">
        <v>0.35</v>
      </c>
      <c r="Q240" s="7">
        <f t="shared" si="24"/>
        <v>0.30045545680116803</v>
      </c>
      <c r="R240" s="7">
        <f t="shared" si="25"/>
        <v>7.87585098770811E-3</v>
      </c>
      <c r="S240" s="7">
        <f t="shared" si="26"/>
        <v>4.0415535849826753E-2</v>
      </c>
      <c r="T240" s="7">
        <f t="shared" si="27"/>
        <v>7.2431619793424861E-3</v>
      </c>
      <c r="U240" s="7">
        <f t="shared" si="28"/>
        <v>6.5186348144881841E-3</v>
      </c>
      <c r="V240" s="7">
        <f t="shared" si="29"/>
        <v>2.5593417177529765E-3</v>
      </c>
      <c r="W240" s="7">
        <f t="shared" si="30"/>
        <v>3.8478052724409433E-5</v>
      </c>
      <c r="X240" s="7">
        <f t="shared" si="31"/>
        <v>1.8490768035868447E-3</v>
      </c>
      <c r="Y240">
        <v>6.9808219178082194</v>
      </c>
      <c r="Z240">
        <v>1.66</v>
      </c>
      <c r="AA240" t="s">
        <v>292</v>
      </c>
    </row>
    <row r="241" spans="1:27">
      <c r="A241" t="s">
        <v>480</v>
      </c>
      <c r="B241" t="s">
        <v>478</v>
      </c>
      <c r="C241">
        <v>0.27</v>
      </c>
      <c r="D241">
        <v>0.27</v>
      </c>
      <c r="E241">
        <v>0.02</v>
      </c>
      <c r="F241">
        <v>0.02</v>
      </c>
      <c r="G241">
        <v>1.02</v>
      </c>
      <c r="H241">
        <v>1.02</v>
      </c>
      <c r="I241">
        <v>7.0000000000000007E-2</v>
      </c>
      <c r="J241">
        <v>0.08</v>
      </c>
      <c r="K241">
        <v>459.3</v>
      </c>
      <c r="L241">
        <v>8.3000000000000007</v>
      </c>
      <c r="M241">
        <v>0.46</v>
      </c>
      <c r="N241">
        <v>0.09</v>
      </c>
      <c r="O241">
        <v>3.66</v>
      </c>
      <c r="P241">
        <v>0.62</v>
      </c>
      <c r="Q241" s="7">
        <f t="shared" si="24"/>
        <v>1.1732820988842823</v>
      </c>
      <c r="R241" s="7">
        <f t="shared" si="25"/>
        <v>3.3774136897587403E-2</v>
      </c>
      <c r="S241" s="7">
        <f t="shared" si="26"/>
        <v>0.12497701436950256</v>
      </c>
      <c r="T241" s="7">
        <f t="shared" si="27"/>
        <v>2.2902846884846555E-2</v>
      </c>
      <c r="U241" s="7">
        <f t="shared" si="28"/>
        <v>2.117096964729278E-2</v>
      </c>
      <c r="V241" s="7">
        <f t="shared" si="29"/>
        <v>6.5627199326451094E-3</v>
      </c>
      <c r="W241" s="7">
        <f t="shared" si="30"/>
        <v>7.528189413359978E-4</v>
      </c>
      <c r="X241" s="7">
        <f t="shared" si="31"/>
        <v>5.7179026182125345E-3</v>
      </c>
      <c r="Y241">
        <v>6.9808219178082194</v>
      </c>
      <c r="Z241">
        <v>1.66</v>
      </c>
      <c r="AA241" t="s">
        <v>292</v>
      </c>
    </row>
    <row r="242" spans="1:27">
      <c r="A242" t="s">
        <v>481</v>
      </c>
      <c r="B242" t="s">
        <v>482</v>
      </c>
      <c r="C242">
        <v>0.25</v>
      </c>
      <c r="D242">
        <v>0.25</v>
      </c>
      <c r="E242">
        <v>0.02</v>
      </c>
      <c r="F242">
        <v>0.02</v>
      </c>
      <c r="G242">
        <v>1.08</v>
      </c>
      <c r="H242">
        <v>1.08</v>
      </c>
      <c r="I242">
        <v>0.08</v>
      </c>
      <c r="J242">
        <v>0.09</v>
      </c>
      <c r="K242">
        <v>258.18</v>
      </c>
      <c r="L242">
        <v>7.0000000000000007E-2</v>
      </c>
      <c r="M242">
        <v>0.23300000000000001</v>
      </c>
      <c r="N242">
        <v>2E-3</v>
      </c>
      <c r="O242">
        <v>49.5</v>
      </c>
      <c r="P242">
        <v>0.2</v>
      </c>
      <c r="Q242" s="7">
        <f t="shared" si="24"/>
        <v>0.814506222518255</v>
      </c>
      <c r="R242" s="7">
        <f t="shared" si="25"/>
        <v>2.2625651842402138E-2</v>
      </c>
      <c r="S242" s="7">
        <f t="shared" si="26"/>
        <v>1.5871498932961796</v>
      </c>
      <c r="T242" s="7">
        <f t="shared" si="27"/>
        <v>7.8643693307505008E-2</v>
      </c>
      <c r="U242" s="7">
        <f t="shared" si="28"/>
        <v>6.4127268416007263E-3</v>
      </c>
      <c r="V242" s="7">
        <f t="shared" si="29"/>
        <v>7.8206962832833677E-4</v>
      </c>
      <c r="W242" s="7">
        <f t="shared" si="30"/>
        <v>1.4344061317779911E-4</v>
      </c>
      <c r="X242" s="7">
        <f t="shared" si="31"/>
        <v>7.8377772508453306E-2</v>
      </c>
      <c r="Y242">
        <v>13.5</v>
      </c>
      <c r="Z242">
        <v>3.3</v>
      </c>
      <c r="AA242" t="s">
        <v>292</v>
      </c>
    </row>
    <row r="243" spans="1:27">
      <c r="A243" t="s">
        <v>483</v>
      </c>
      <c r="B243" t="s">
        <v>482</v>
      </c>
      <c r="C243">
        <v>0.25</v>
      </c>
      <c r="D243">
        <v>0.25</v>
      </c>
      <c r="E243">
        <v>0.02</v>
      </c>
      <c r="F243">
        <v>0.02</v>
      </c>
      <c r="G243">
        <v>1.08</v>
      </c>
      <c r="H243">
        <v>1.08</v>
      </c>
      <c r="I243">
        <v>0.08</v>
      </c>
      <c r="J243">
        <v>0.09</v>
      </c>
      <c r="K243">
        <v>5000</v>
      </c>
      <c r="L243">
        <v>400</v>
      </c>
      <c r="M243">
        <v>0.12</v>
      </c>
      <c r="N243">
        <v>0.02</v>
      </c>
      <c r="O243">
        <v>9.3000000000000007</v>
      </c>
      <c r="P243">
        <v>0.3</v>
      </c>
      <c r="Q243" s="7">
        <f t="shared" si="24"/>
        <v>5.8738927387520734</v>
      </c>
      <c r="R243" s="7">
        <f t="shared" si="25"/>
        <v>0.35321829362350088</v>
      </c>
      <c r="S243" s="7">
        <f t="shared" si="26"/>
        <v>0.81749032902871221</v>
      </c>
      <c r="T243" s="7">
        <f t="shared" si="27"/>
        <v>5.2955935849273349E-2</v>
      </c>
      <c r="U243" s="7">
        <f t="shared" si="28"/>
        <v>2.6370655775119746E-2</v>
      </c>
      <c r="V243" s="7">
        <f t="shared" si="29"/>
        <v>1.9906420349725131E-3</v>
      </c>
      <c r="W243" s="7">
        <f t="shared" si="30"/>
        <v>2.1799742107432317E-2</v>
      </c>
      <c r="X243" s="7">
        <f t="shared" si="31"/>
        <v>4.0369892791541337E-2</v>
      </c>
      <c r="Y243">
        <v>13.5</v>
      </c>
      <c r="Z243">
        <v>3.3</v>
      </c>
      <c r="AA243" t="s">
        <v>292</v>
      </c>
    </row>
    <row r="244" spans="1:27">
      <c r="A244" t="s">
        <v>484</v>
      </c>
      <c r="B244" t="s">
        <v>485</v>
      </c>
      <c r="C244">
        <v>-0.34</v>
      </c>
      <c r="D244">
        <v>-0.34</v>
      </c>
      <c r="E244">
        <v>0.01</v>
      </c>
      <c r="F244">
        <v>0.01</v>
      </c>
      <c r="G244">
        <v>0.87</v>
      </c>
      <c r="H244">
        <v>0.87</v>
      </c>
      <c r="I244">
        <v>0.06</v>
      </c>
      <c r="J244">
        <v>0.06</v>
      </c>
      <c r="K244">
        <v>11.577</v>
      </c>
      <c r="L244">
        <v>6.0000000000000001E-3</v>
      </c>
      <c r="M244">
        <v>0.18</v>
      </c>
      <c r="N244">
        <v>0.14000000000000001</v>
      </c>
      <c r="O244">
        <v>1.77</v>
      </c>
      <c r="P244">
        <v>0.22</v>
      </c>
      <c r="Q244" s="7">
        <f t="shared" si="24"/>
        <v>9.5655188108582451E-2</v>
      </c>
      <c r="R244" s="7">
        <f t="shared" si="25"/>
        <v>2.1992181955904229E-3</v>
      </c>
      <c r="S244" s="7">
        <f t="shared" si="26"/>
        <v>1.7656699735980601E-2</v>
      </c>
      <c r="T244" s="7">
        <f t="shared" si="27"/>
        <v>2.3847097773769723E-3</v>
      </c>
      <c r="U244" s="7">
        <f t="shared" si="28"/>
        <v>2.1946180462800746E-3</v>
      </c>
      <c r="V244" s="7">
        <f t="shared" si="29"/>
        <v>4.5984790548440587E-4</v>
      </c>
      <c r="W244" s="7">
        <f t="shared" si="30"/>
        <v>3.050306596869758E-6</v>
      </c>
      <c r="X244" s="7">
        <f t="shared" si="31"/>
        <v>8.118022867117517E-4</v>
      </c>
      <c r="Y244">
        <v>7.1260273972602741</v>
      </c>
      <c r="Z244">
        <v>1.35</v>
      </c>
      <c r="AA244" t="s">
        <v>292</v>
      </c>
    </row>
    <row r="245" spans="1:27">
      <c r="A245" t="s">
        <v>486</v>
      </c>
      <c r="B245" t="s">
        <v>485</v>
      </c>
      <c r="C245">
        <v>-0.34</v>
      </c>
      <c r="D245">
        <v>-0.34</v>
      </c>
      <c r="E245">
        <v>0.01</v>
      </c>
      <c r="F245">
        <v>0.01</v>
      </c>
      <c r="G245">
        <v>0.87</v>
      </c>
      <c r="H245">
        <v>0.87</v>
      </c>
      <c r="I245">
        <v>0.06</v>
      </c>
      <c r="J245">
        <v>0.06</v>
      </c>
      <c r="K245">
        <v>27.582000000000001</v>
      </c>
      <c r="L245">
        <v>2.3E-2</v>
      </c>
      <c r="M245">
        <v>0.16</v>
      </c>
      <c r="N245">
        <v>7.0000000000000007E-2</v>
      </c>
      <c r="O245">
        <v>2.82</v>
      </c>
      <c r="P245">
        <v>0.23</v>
      </c>
      <c r="Q245" s="7">
        <f t="shared" si="24"/>
        <v>0.17063246994028872</v>
      </c>
      <c r="R245" s="7">
        <f t="shared" si="25"/>
        <v>3.9237322932154893E-3</v>
      </c>
      <c r="S245" s="7">
        <f t="shared" si="26"/>
        <v>3.7703585732978773E-2</v>
      </c>
      <c r="T245" s="7">
        <f t="shared" si="27"/>
        <v>3.5565815747449292E-3</v>
      </c>
      <c r="U245" s="7">
        <f t="shared" si="28"/>
        <v>3.0751151484344394E-3</v>
      </c>
      <c r="V245" s="7">
        <f t="shared" si="29"/>
        <v>4.3337454865492834E-4</v>
      </c>
      <c r="W245" s="7">
        <f t="shared" si="30"/>
        <v>1.0480053076384497E-5</v>
      </c>
      <c r="X245" s="7">
        <f t="shared" si="31"/>
        <v>1.7334981946197136E-3</v>
      </c>
      <c r="Y245">
        <v>7.1260273972602741</v>
      </c>
      <c r="Z245">
        <v>1.35</v>
      </c>
      <c r="AA245" t="s">
        <v>292</v>
      </c>
    </row>
    <row r="246" spans="1:27">
      <c r="A246" t="s">
        <v>487</v>
      </c>
      <c r="B246" t="s">
        <v>485</v>
      </c>
      <c r="C246">
        <v>-0.34</v>
      </c>
      <c r="D246">
        <v>-0.34</v>
      </c>
      <c r="E246">
        <v>0.01</v>
      </c>
      <c r="F246">
        <v>0.01</v>
      </c>
      <c r="G246">
        <v>0.87</v>
      </c>
      <c r="H246">
        <v>0.87</v>
      </c>
      <c r="I246">
        <v>0.06</v>
      </c>
      <c r="J246">
        <v>0.06</v>
      </c>
      <c r="K246">
        <v>106.72</v>
      </c>
      <c r="L246">
        <v>1.03</v>
      </c>
      <c r="M246">
        <v>0.43</v>
      </c>
      <c r="N246">
        <v>0.24</v>
      </c>
      <c r="O246">
        <v>1.68</v>
      </c>
      <c r="P246">
        <v>0.47</v>
      </c>
      <c r="Q246" s="7">
        <f t="shared" si="24"/>
        <v>0.42054104119688557</v>
      </c>
      <c r="R246" s="7">
        <f t="shared" si="25"/>
        <v>1.0039147001098347E-2</v>
      </c>
      <c r="S246" s="7">
        <f t="shared" si="26"/>
        <v>3.2251728223157493E-2</v>
      </c>
      <c r="T246" s="7">
        <f t="shared" si="27"/>
        <v>1.0014725600464909E-2</v>
      </c>
      <c r="U246" s="7">
        <f t="shared" si="28"/>
        <v>9.0228049195738239E-3</v>
      </c>
      <c r="V246" s="7">
        <f t="shared" si="29"/>
        <v>4.0833987886515193E-3</v>
      </c>
      <c r="W246" s="7">
        <f t="shared" si="30"/>
        <v>1.0375837103277189E-4</v>
      </c>
      <c r="X246" s="7">
        <f t="shared" si="31"/>
        <v>1.4828380792256317E-3</v>
      </c>
      <c r="Y246">
        <v>7.1260273972602741</v>
      </c>
      <c r="Z246">
        <v>1.35</v>
      </c>
      <c r="AA246" t="s">
        <v>292</v>
      </c>
    </row>
    <row r="247" spans="1:27">
      <c r="A247" t="s">
        <v>488</v>
      </c>
      <c r="B247" t="s">
        <v>489</v>
      </c>
      <c r="C247">
        <v>-0.09</v>
      </c>
      <c r="D247">
        <v>-0.09</v>
      </c>
      <c r="E247">
        <v>0.03</v>
      </c>
      <c r="F247">
        <v>0.03</v>
      </c>
      <c r="G247">
        <v>1.31</v>
      </c>
      <c r="H247">
        <v>1.31</v>
      </c>
      <c r="I247">
        <v>0.11</v>
      </c>
      <c r="J247">
        <v>0.11</v>
      </c>
      <c r="K247">
        <v>464.3</v>
      </c>
      <c r="L247">
        <v>3.2</v>
      </c>
      <c r="M247">
        <v>0.255</v>
      </c>
      <c r="N247">
        <v>4.1000000000000002E-2</v>
      </c>
      <c r="O247">
        <v>44.7</v>
      </c>
      <c r="P247">
        <v>1.9</v>
      </c>
      <c r="Q247" s="7">
        <f t="shared" si="24"/>
        <v>1.2845794733586846</v>
      </c>
      <c r="R247" s="7">
        <f t="shared" si="25"/>
        <v>3.64363823823168E-2</v>
      </c>
      <c r="S247" s="7">
        <f t="shared" si="26"/>
        <v>1.9710520970197909</v>
      </c>
      <c r="T247" s="7">
        <f t="shared" si="27"/>
        <v>0.14035722851846175</v>
      </c>
      <c r="U247" s="7">
        <f t="shared" si="28"/>
        <v>8.3780737904644353E-2</v>
      </c>
      <c r="V247" s="7">
        <f t="shared" si="29"/>
        <v>2.2040535494897633E-2</v>
      </c>
      <c r="W247" s="7">
        <f t="shared" si="30"/>
        <v>4.5282265133630116E-3</v>
      </c>
      <c r="X247" s="7">
        <f t="shared" si="31"/>
        <v>0.11033879423520458</v>
      </c>
      <c r="Y247">
        <v>2.849315068493151</v>
      </c>
      <c r="Z247">
        <v>5</v>
      </c>
      <c r="AA247" t="s">
        <v>28</v>
      </c>
    </row>
    <row r="248" spans="1:27">
      <c r="A248" t="s">
        <v>490</v>
      </c>
      <c r="B248" t="s">
        <v>491</v>
      </c>
      <c r="C248">
        <v>0.18</v>
      </c>
      <c r="D248">
        <v>0.18</v>
      </c>
      <c r="E248">
        <v>0.03</v>
      </c>
      <c r="F248">
        <v>0.03</v>
      </c>
      <c r="G248">
        <v>0.87</v>
      </c>
      <c r="H248">
        <v>0.87</v>
      </c>
      <c r="I248">
        <v>7.0000000000000007E-2</v>
      </c>
      <c r="J248">
        <v>0.06</v>
      </c>
      <c r="K248">
        <v>330</v>
      </c>
      <c r="L248">
        <v>3</v>
      </c>
      <c r="M248">
        <v>0.36</v>
      </c>
      <c r="N248">
        <v>0.12</v>
      </c>
      <c r="O248">
        <v>7.94</v>
      </c>
      <c r="P248">
        <v>0.875</v>
      </c>
      <c r="Q248" s="7">
        <f t="shared" si="24"/>
        <v>0.89259366696103992</v>
      </c>
      <c r="R248" s="7">
        <f t="shared" si="25"/>
        <v>2.1220508065103161E-2</v>
      </c>
      <c r="S248" s="7">
        <f t="shared" si="26"/>
        <v>0.2294779251650842</v>
      </c>
      <c r="T248" s="7">
        <f t="shared" si="27"/>
        <v>3.0352009877091708E-2</v>
      </c>
      <c r="U248" s="7">
        <f t="shared" si="28"/>
        <v>2.5288814171215198E-2</v>
      </c>
      <c r="V248" s="7">
        <f t="shared" si="29"/>
        <v>1.1389529374002337E-2</v>
      </c>
      <c r="W248" s="7">
        <f t="shared" si="30"/>
        <v>6.9538765201540695E-4</v>
      </c>
      <c r="X248" s="7">
        <f t="shared" si="31"/>
        <v>1.2309160736824441E-2</v>
      </c>
      <c r="Y248">
        <v>5.6273972602739724</v>
      </c>
      <c r="Z248">
        <v>2.39</v>
      </c>
      <c r="AA248" t="s">
        <v>292</v>
      </c>
    </row>
    <row r="249" spans="1:27" s="8" customFormat="1">
      <c r="A249" s="8" t="s">
        <v>492</v>
      </c>
      <c r="B249" s="8" t="s">
        <v>493</v>
      </c>
      <c r="K249" s="8">
        <v>801.3</v>
      </c>
      <c r="L249" s="8">
        <v>0.45</v>
      </c>
      <c r="M249" s="8">
        <v>0.39850000000000002</v>
      </c>
      <c r="N249" s="8">
        <v>7.3000000000000001E-3</v>
      </c>
      <c r="Q249" s="8">
        <f t="shared" si="24"/>
        <v>0</v>
      </c>
      <c r="R249" s="8" t="e">
        <f t="shared" si="25"/>
        <v>#DIV/0!</v>
      </c>
      <c r="S249" s="8">
        <f t="shared" si="26"/>
        <v>0</v>
      </c>
      <c r="T249" s="8" t="e">
        <f t="shared" si="27"/>
        <v>#DIV/0!</v>
      </c>
      <c r="U249" s="8">
        <f t="shared" si="28"/>
        <v>0</v>
      </c>
      <c r="V249" s="8">
        <f t="shared" si="29"/>
        <v>0</v>
      </c>
      <c r="W249" s="8">
        <f t="shared" si="30"/>
        <v>0</v>
      </c>
      <c r="X249" s="8" t="e">
        <f t="shared" si="31"/>
        <v>#DIV/0!</v>
      </c>
      <c r="Y249" s="8">
        <v>2.429315068493151</v>
      </c>
      <c r="Z249" s="8">
        <v>10.76</v>
      </c>
    </row>
    <row r="250" spans="1:27">
      <c r="A250" t="s">
        <v>494</v>
      </c>
      <c r="B250" t="s">
        <v>495</v>
      </c>
      <c r="C250">
        <v>-0.21</v>
      </c>
      <c r="D250">
        <v>-0.21</v>
      </c>
      <c r="E250">
        <v>0.02</v>
      </c>
      <c r="F250">
        <v>0.02</v>
      </c>
      <c r="G250">
        <v>0.77</v>
      </c>
      <c r="H250">
        <v>0.77</v>
      </c>
      <c r="I250">
        <v>0.06</v>
      </c>
      <c r="J250">
        <v>0.04</v>
      </c>
      <c r="K250">
        <v>14.182</v>
      </c>
      <c r="L250">
        <v>5.0000000000000001E-3</v>
      </c>
      <c r="M250">
        <v>0.17</v>
      </c>
      <c r="N250">
        <v>7.0000000000000007E-2</v>
      </c>
      <c r="O250">
        <v>3.53</v>
      </c>
      <c r="P250">
        <v>0.28999999999999998</v>
      </c>
      <c r="Q250" s="7">
        <f t="shared" si="24"/>
        <v>0.10514613647318642</v>
      </c>
      <c r="R250" s="7">
        <f t="shared" si="25"/>
        <v>1.820880037172824E-3</v>
      </c>
      <c r="S250" s="7">
        <f t="shared" si="26"/>
        <v>3.4795505388577438E-2</v>
      </c>
      <c r="T250" s="7">
        <f t="shared" si="27"/>
        <v>3.4088745161783285E-3</v>
      </c>
      <c r="U250" s="7">
        <f t="shared" si="28"/>
        <v>2.8585542670502705E-3</v>
      </c>
      <c r="V250" s="7">
        <f t="shared" si="29"/>
        <v>4.2638916087331022E-4</v>
      </c>
      <c r="W250" s="7">
        <f t="shared" si="30"/>
        <v>4.089162951696686E-6</v>
      </c>
      <c r="X250" s="7">
        <f t="shared" si="31"/>
        <v>1.8075587214845422E-3</v>
      </c>
      <c r="Y250">
        <v>7.5890410958904111</v>
      </c>
      <c r="Z250">
        <v>1.93</v>
      </c>
      <c r="AA250" t="s">
        <v>100</v>
      </c>
    </row>
    <row r="251" spans="1:27">
      <c r="A251" t="s">
        <v>496</v>
      </c>
      <c r="B251" t="s">
        <v>495</v>
      </c>
      <c r="C251">
        <v>-0.21</v>
      </c>
      <c r="D251">
        <v>-0.21</v>
      </c>
      <c r="E251">
        <v>0.02</v>
      </c>
      <c r="F251">
        <v>0.02</v>
      </c>
      <c r="G251">
        <v>0.77</v>
      </c>
      <c r="H251">
        <v>0.77</v>
      </c>
      <c r="I251">
        <v>0.06</v>
      </c>
      <c r="J251">
        <v>0.04</v>
      </c>
      <c r="K251">
        <v>53.83</v>
      </c>
      <c r="L251">
        <v>0.11</v>
      </c>
      <c r="M251">
        <v>0.43</v>
      </c>
      <c r="N251">
        <v>0.2</v>
      </c>
      <c r="O251">
        <v>2.81</v>
      </c>
      <c r="P251">
        <v>0.46</v>
      </c>
      <c r="Q251" s="7">
        <f t="shared" si="24"/>
        <v>0.2558495074925885</v>
      </c>
      <c r="R251" s="7">
        <f t="shared" si="25"/>
        <v>4.4439840845854955E-3</v>
      </c>
      <c r="S251" s="7">
        <f t="shared" si="26"/>
        <v>3.9584381701482908E-2</v>
      </c>
      <c r="T251" s="7">
        <f t="shared" si="27"/>
        <v>7.9788949823624573E-3</v>
      </c>
      <c r="U251" s="7">
        <f t="shared" si="28"/>
        <v>6.4800055454384822E-3</v>
      </c>
      <c r="V251" s="7">
        <f t="shared" si="29"/>
        <v>4.1764897881579307E-3</v>
      </c>
      <c r="W251" s="7">
        <f t="shared" si="30"/>
        <v>2.6963167918528206E-5</v>
      </c>
      <c r="X251" s="7">
        <f t="shared" si="31"/>
        <v>2.0563315169601507E-3</v>
      </c>
      <c r="Y251">
        <v>7.5890410958904111</v>
      </c>
      <c r="Z251">
        <v>1.93</v>
      </c>
      <c r="AA251" t="s">
        <v>100</v>
      </c>
    </row>
    <row r="252" spans="1:27">
      <c r="A252" t="s">
        <v>497</v>
      </c>
      <c r="B252" t="s">
        <v>498</v>
      </c>
      <c r="C252">
        <v>0.01</v>
      </c>
      <c r="D252">
        <v>0.01</v>
      </c>
      <c r="E252">
        <v>0.04</v>
      </c>
      <c r="F252">
        <v>0.04</v>
      </c>
      <c r="G252">
        <v>1.31</v>
      </c>
      <c r="H252">
        <v>1.31</v>
      </c>
      <c r="I252">
        <v>0.09</v>
      </c>
      <c r="J252">
        <v>0.09</v>
      </c>
      <c r="K252">
        <v>19.382000000000001</v>
      </c>
      <c r="L252">
        <v>6.0000000000000001E-3</v>
      </c>
      <c r="M252">
        <v>4.5999999999999999E-2</v>
      </c>
      <c r="N252">
        <v>2.1999999999999999E-2</v>
      </c>
      <c r="O252">
        <v>55.3</v>
      </c>
      <c r="P252">
        <v>1.2</v>
      </c>
      <c r="Q252" s="7">
        <f t="shared" si="24"/>
        <v>0.15458270942897301</v>
      </c>
      <c r="R252" s="7">
        <f t="shared" si="25"/>
        <v>3.540205793719936E-3</v>
      </c>
      <c r="S252" s="7">
        <f t="shared" si="26"/>
        <v>0.8738878683206176</v>
      </c>
      <c r="T252" s="7">
        <f t="shared" si="27"/>
        <v>4.4299315842709797E-2</v>
      </c>
      <c r="U252" s="7">
        <f t="shared" si="28"/>
        <v>1.8963208715818105E-2</v>
      </c>
      <c r="V252" s="7">
        <f t="shared" si="29"/>
        <v>8.8624982737519069E-4</v>
      </c>
      <c r="W252" s="7">
        <f t="shared" si="30"/>
        <v>9.0175200528388988E-5</v>
      </c>
      <c r="X252" s="7">
        <f t="shared" si="31"/>
        <v>4.0025398549035918E-2</v>
      </c>
      <c r="Y252">
        <v>4.3526027397260272</v>
      </c>
      <c r="Z252">
        <v>5.3</v>
      </c>
      <c r="AA252" t="s">
        <v>499</v>
      </c>
    </row>
    <row r="253" spans="1:27">
      <c r="A253" t="s">
        <v>500</v>
      </c>
      <c r="B253" t="s">
        <v>498</v>
      </c>
      <c r="C253">
        <v>0.01</v>
      </c>
      <c r="D253">
        <v>0.01</v>
      </c>
      <c r="E253">
        <v>0.04</v>
      </c>
      <c r="F253">
        <v>0.04</v>
      </c>
      <c r="G253">
        <v>1.31</v>
      </c>
      <c r="H253">
        <v>1.31</v>
      </c>
      <c r="I253">
        <v>0.09</v>
      </c>
      <c r="J253">
        <v>0.09</v>
      </c>
      <c r="K253">
        <v>931</v>
      </c>
      <c r="L253">
        <v>17</v>
      </c>
      <c r="M253">
        <v>0.12</v>
      </c>
      <c r="N253">
        <v>0.02</v>
      </c>
      <c r="O253">
        <v>90.9</v>
      </c>
      <c r="P253">
        <v>3</v>
      </c>
      <c r="Q253" s="7">
        <f t="shared" si="24"/>
        <v>2.042654787431359</v>
      </c>
      <c r="R253" s="7">
        <f t="shared" si="25"/>
        <v>5.2976635309796585E-2</v>
      </c>
      <c r="S253" s="7">
        <f t="shared" si="26"/>
        <v>5.1894557202140588</v>
      </c>
      <c r="T253" s="7">
        <f t="shared" si="27"/>
        <v>0.29493163313178544</v>
      </c>
      <c r="U253" s="7">
        <f t="shared" si="28"/>
        <v>0.17126916568363229</v>
      </c>
      <c r="V253" s="7">
        <f t="shared" si="29"/>
        <v>1.26366616563654E-2</v>
      </c>
      <c r="W253" s="7">
        <f t="shared" si="30"/>
        <v>3.1586375669043688E-2</v>
      </c>
      <c r="X253" s="7">
        <f t="shared" si="31"/>
        <v>0.23768499481896452</v>
      </c>
      <c r="Y253">
        <v>4.3526027397260272</v>
      </c>
      <c r="Z253">
        <v>5.3</v>
      </c>
      <c r="AA253" t="s">
        <v>499</v>
      </c>
    </row>
    <row r="254" spans="1:27">
      <c r="A254" t="s">
        <v>501</v>
      </c>
      <c r="B254" t="s">
        <v>502</v>
      </c>
      <c r="C254">
        <v>0.08</v>
      </c>
      <c r="D254">
        <v>0.08</v>
      </c>
      <c r="E254">
        <v>0.02</v>
      </c>
      <c r="F254">
        <v>0.02</v>
      </c>
      <c r="G254">
        <v>1.05</v>
      </c>
      <c r="H254">
        <v>1.05</v>
      </c>
      <c r="I254">
        <v>0.08</v>
      </c>
      <c r="J254">
        <v>0.09</v>
      </c>
      <c r="K254">
        <v>4218</v>
      </c>
      <c r="L254">
        <v>388</v>
      </c>
      <c r="M254">
        <v>0.02</v>
      </c>
      <c r="N254">
        <v>3.5000000000000003E-2</v>
      </c>
      <c r="O254">
        <v>23.3</v>
      </c>
      <c r="P254">
        <v>1.4</v>
      </c>
      <c r="Q254" s="7">
        <f t="shared" si="24"/>
        <v>5.1952395044207877</v>
      </c>
      <c r="R254" s="7">
        <f t="shared" si="25"/>
        <v>0.35147700383531821</v>
      </c>
      <c r="S254" s="7">
        <f t="shared" si="26"/>
        <v>1.9126738716194123</v>
      </c>
      <c r="T254" s="7">
        <f t="shared" si="27"/>
        <v>0.1615158375011535</v>
      </c>
      <c r="U254" s="7">
        <f t="shared" si="28"/>
        <v>0.11492461031189602</v>
      </c>
      <c r="V254" s="7">
        <f t="shared" si="29"/>
        <v>1.3394074731228377E-3</v>
      </c>
      <c r="W254" s="7">
        <f t="shared" si="30"/>
        <v>5.8646867566645458E-2</v>
      </c>
      <c r="X254" s="7">
        <f t="shared" si="31"/>
        <v>9.7151688717176485E-2</v>
      </c>
      <c r="Y254">
        <v>12.038356164383559</v>
      </c>
      <c r="Z254">
        <v>3.31</v>
      </c>
      <c r="AA254" t="s">
        <v>115</v>
      </c>
    </row>
    <row r="255" spans="1:27">
      <c r="A255" t="s">
        <v>503</v>
      </c>
      <c r="B255" t="s">
        <v>504</v>
      </c>
      <c r="C255">
        <v>0.19</v>
      </c>
      <c r="D255">
        <v>0.19</v>
      </c>
      <c r="E255">
        <v>0.05</v>
      </c>
      <c r="F255">
        <v>0.05</v>
      </c>
      <c r="G255">
        <v>2.37</v>
      </c>
      <c r="H255">
        <v>2.37</v>
      </c>
      <c r="I255">
        <v>0.44</v>
      </c>
      <c r="J255">
        <v>0.44</v>
      </c>
      <c r="K255">
        <v>1125.7</v>
      </c>
      <c r="L255">
        <v>9</v>
      </c>
      <c r="M255">
        <v>0.1</v>
      </c>
      <c r="N255">
        <v>0.02</v>
      </c>
      <c r="O255">
        <v>161.19999999999999</v>
      </c>
      <c r="P255">
        <v>3.2</v>
      </c>
      <c r="Q255" s="7">
        <f t="shared" si="24"/>
        <v>2.8248972103921206</v>
      </c>
      <c r="R255" s="7">
        <f t="shared" si="25"/>
        <v>0.17546503772364441</v>
      </c>
      <c r="S255" s="7">
        <f t="shared" si="26"/>
        <v>14.589236909368703</v>
      </c>
      <c r="T255" s="7">
        <f t="shared" si="27"/>
        <v>1.829428622138275</v>
      </c>
      <c r="U255" s="7">
        <f t="shared" si="28"/>
        <v>0.28961264336215792</v>
      </c>
      <c r="V255" s="7">
        <f t="shared" si="29"/>
        <v>2.947320587751253E-2</v>
      </c>
      <c r="W255" s="7">
        <f t="shared" si="30"/>
        <v>3.8880439484859294E-2</v>
      </c>
      <c r="X255" s="7">
        <f t="shared" si="31"/>
        <v>1.8057002081919071</v>
      </c>
      <c r="Y255">
        <v>3.526027397260274</v>
      </c>
      <c r="Z255">
        <v>14.14</v>
      </c>
      <c r="AA255" t="s">
        <v>28</v>
      </c>
    </row>
    <row r="256" spans="1:27">
      <c r="A256" t="s">
        <v>505</v>
      </c>
      <c r="B256" t="s">
        <v>506</v>
      </c>
      <c r="C256">
        <v>-0.1</v>
      </c>
      <c r="D256">
        <v>-0.08</v>
      </c>
      <c r="E256">
        <v>0.08</v>
      </c>
      <c r="F256">
        <v>0.04</v>
      </c>
      <c r="G256">
        <v>2.25</v>
      </c>
      <c r="H256">
        <v>2.06</v>
      </c>
      <c r="I256">
        <v>0.25</v>
      </c>
      <c r="J256">
        <v>0.23</v>
      </c>
      <c r="K256">
        <v>1455</v>
      </c>
      <c r="L256">
        <v>12.5</v>
      </c>
      <c r="M256">
        <v>0.53300000000000003</v>
      </c>
      <c r="N256">
        <v>4.4999999999999998E-2</v>
      </c>
      <c r="O256">
        <v>92.2</v>
      </c>
      <c r="P256">
        <v>0.15</v>
      </c>
      <c r="Q256" s="7">
        <f t="shared" si="24"/>
        <v>3.198913470294896</v>
      </c>
      <c r="R256" s="7">
        <f t="shared" si="25"/>
        <v>0.12045492288073344</v>
      </c>
      <c r="S256" s="7">
        <f t="shared" si="26"/>
        <v>7.0399526696388657</v>
      </c>
      <c r="T256" s="7">
        <f t="shared" si="27"/>
        <v>0.61691390374846</v>
      </c>
      <c r="U256" s="7">
        <f t="shared" si="28"/>
        <v>1.1453285254293165E-2</v>
      </c>
      <c r="V256" s="7">
        <f t="shared" si="29"/>
        <v>0.23585789962898765</v>
      </c>
      <c r="W256" s="7">
        <f t="shared" si="30"/>
        <v>2.0160231012711527E-2</v>
      </c>
      <c r="X256" s="7">
        <f t="shared" si="31"/>
        <v>0.56957545870864601</v>
      </c>
      <c r="Y256">
        <v>6.2497295342465753</v>
      </c>
      <c r="Z256">
        <v>12.7</v>
      </c>
      <c r="AA256" t="s">
        <v>1521</v>
      </c>
    </row>
    <row r="257" spans="1:27" s="8" customFormat="1">
      <c r="A257" s="8" t="s">
        <v>508</v>
      </c>
      <c r="B257" s="8" t="s">
        <v>509</v>
      </c>
      <c r="K257" s="8">
        <v>148.04</v>
      </c>
      <c r="L257" s="8">
        <v>0.24</v>
      </c>
      <c r="M257" s="8">
        <v>0.54</v>
      </c>
      <c r="N257" s="8">
        <v>0.04</v>
      </c>
      <c r="Q257" s="8">
        <f t="shared" si="24"/>
        <v>0</v>
      </c>
      <c r="R257" s="8" t="e">
        <f t="shared" si="25"/>
        <v>#DIV/0!</v>
      </c>
      <c r="S257" s="8">
        <f t="shared" si="26"/>
        <v>0</v>
      </c>
      <c r="T257" s="8" t="e">
        <f t="shared" si="27"/>
        <v>#DIV/0!</v>
      </c>
      <c r="U257" s="8">
        <f t="shared" si="28"/>
        <v>0</v>
      </c>
      <c r="V257" s="8">
        <f t="shared" si="29"/>
        <v>0</v>
      </c>
      <c r="W257" s="8">
        <f t="shared" si="30"/>
        <v>0</v>
      </c>
      <c r="X257" s="8" t="e">
        <f t="shared" si="31"/>
        <v>#DIV/0!</v>
      </c>
    </row>
    <row r="258" spans="1:27">
      <c r="A258" t="s">
        <v>510</v>
      </c>
      <c r="B258" t="s">
        <v>511</v>
      </c>
      <c r="C258">
        <v>0.18</v>
      </c>
      <c r="D258">
        <v>0.36</v>
      </c>
      <c r="E258">
        <v>0.16</v>
      </c>
      <c r="F258">
        <v>0.03</v>
      </c>
      <c r="G258">
        <v>1.1399999999999999</v>
      </c>
      <c r="H258">
        <v>1.1000000000000001</v>
      </c>
      <c r="I258">
        <v>0.08</v>
      </c>
      <c r="J258">
        <v>0.1</v>
      </c>
      <c r="K258">
        <v>94.44</v>
      </c>
      <c r="L258">
        <v>0.05</v>
      </c>
      <c r="M258">
        <v>0.04</v>
      </c>
      <c r="N258">
        <v>0.02</v>
      </c>
      <c r="O258">
        <v>19.23</v>
      </c>
      <c r="P258">
        <v>0.47</v>
      </c>
      <c r="Q258" s="7">
        <f t="shared" si="24"/>
        <v>0.41915337847002682</v>
      </c>
      <c r="R258" s="7">
        <f t="shared" si="25"/>
        <v>1.2702479093743902E-2</v>
      </c>
      <c r="S258" s="7">
        <f t="shared" si="26"/>
        <v>0.45865786226864763</v>
      </c>
      <c r="T258" s="7">
        <f t="shared" si="27"/>
        <v>2.4906494977767452E-2</v>
      </c>
      <c r="U258" s="7">
        <f t="shared" si="28"/>
        <v>1.1210046555707974E-2</v>
      </c>
      <c r="V258" s="7">
        <f t="shared" si="29"/>
        <v>3.6751431271526253E-4</v>
      </c>
      <c r="W258" s="7">
        <f t="shared" si="30"/>
        <v>8.0943431855966326E-5</v>
      </c>
      <c r="X258" s="7">
        <f t="shared" si="31"/>
        <v>2.2237956958479885E-2</v>
      </c>
      <c r="Y258">
        <v>7.0301369863013701</v>
      </c>
      <c r="Z258">
        <v>8.8000000000000007</v>
      </c>
      <c r="AA258" t="s">
        <v>1521</v>
      </c>
    </row>
    <row r="259" spans="1:27">
      <c r="A259" t="s">
        <v>512</v>
      </c>
      <c r="B259" t="s">
        <v>511</v>
      </c>
      <c r="C259">
        <v>0.18</v>
      </c>
      <c r="D259">
        <v>0.36</v>
      </c>
      <c r="E259">
        <v>0.16</v>
      </c>
      <c r="F259">
        <v>0.03</v>
      </c>
      <c r="G259">
        <v>1.1399999999999999</v>
      </c>
      <c r="H259">
        <v>1.1000000000000001</v>
      </c>
      <c r="I259">
        <v>0.08</v>
      </c>
      <c r="J259">
        <v>0.1</v>
      </c>
      <c r="K259">
        <v>201.99</v>
      </c>
      <c r="L259">
        <v>0.08</v>
      </c>
      <c r="M259">
        <v>4.8000000000000001E-2</v>
      </c>
      <c r="N259">
        <v>8.9999999999999993E-3</v>
      </c>
      <c r="O259">
        <v>44.2</v>
      </c>
      <c r="P259">
        <v>0.5</v>
      </c>
      <c r="Q259" s="7">
        <f t="shared" ref="Q259:Q322" si="32">(K259/365)^(2/3)*H259^(1/3)</f>
        <v>0.69580716767747508</v>
      </c>
      <c r="R259" s="7">
        <f t="shared" ref="R259:R322" si="33">SQRT((2/3*(K259/365)^(-1/3)*H259^(1/3)*(L259/365))^2+(1/3*(K259/365)^(2/3)*H259^(-2/3)*J259)^2)</f>
        <v>2.1085866078418287E-2</v>
      </c>
      <c r="S259" s="7">
        <f t="shared" ref="S259:S322" si="34">0.004919*O259*SQRT(1-M259^2)*K259^(1/3)*H259^(2/3)</f>
        <v>1.3578025519802528</v>
      </c>
      <c r="T259" s="7">
        <f t="shared" ref="T259:T322" si="35">SQRT(U259^2+V259^2+W259^2+X259^2)</f>
        <v>6.760372924036348E-2</v>
      </c>
      <c r="U259" s="7">
        <f t="shared" ref="U259:U322" si="36">0.004919*SQRT(1-M259^2)*K259^(1/3)*H259^(2/3)*P259</f>
        <v>1.5359757375342226E-2</v>
      </c>
      <c r="V259" s="7">
        <f t="shared" ref="V259:V322" si="37">0.004919*O259*M259/SQRT(1-M259^2)*K259^(1/3)*H259^(2/3)*N259</f>
        <v>5.8792528230590196E-4</v>
      </c>
      <c r="W259" s="7">
        <f t="shared" ref="W259:W322" si="38">0.004919*O259*SQRT(1-M259^2)*1/3*K259^(-2/3)*H259^(2/3)*L259</f>
        <v>1.7925673574338715E-4</v>
      </c>
      <c r="X259" s="7">
        <f t="shared" ref="X259:X322" si="39">0.004919*O259*SQRT(1-M259^2)*K259^(1/3)*2/3*H259^(-1/3)*I259</f>
        <v>6.5832851005103166E-2</v>
      </c>
      <c r="Y259">
        <v>7.0301369863013701</v>
      </c>
      <c r="Z259">
        <v>8.8000000000000007</v>
      </c>
      <c r="AA259" t="s">
        <v>1521</v>
      </c>
    </row>
    <row r="260" spans="1:27">
      <c r="A260" t="s">
        <v>513</v>
      </c>
      <c r="B260" t="s">
        <v>511</v>
      </c>
      <c r="C260">
        <v>0.18</v>
      </c>
      <c r="D260">
        <v>0.36</v>
      </c>
      <c r="E260">
        <v>0.16</v>
      </c>
      <c r="F260">
        <v>0.03</v>
      </c>
      <c r="G260">
        <v>1.1399999999999999</v>
      </c>
      <c r="H260">
        <v>1.1000000000000001</v>
      </c>
      <c r="I260">
        <v>0.08</v>
      </c>
      <c r="J260">
        <v>0.1</v>
      </c>
      <c r="K260">
        <v>1069.8</v>
      </c>
      <c r="L260">
        <v>6.7</v>
      </c>
      <c r="M260">
        <v>7.3999999999999996E-2</v>
      </c>
      <c r="N260">
        <v>2.5000000000000001E-2</v>
      </c>
      <c r="O260">
        <v>22.63</v>
      </c>
      <c r="P260">
        <v>0.59</v>
      </c>
      <c r="Q260" s="7">
        <f t="shared" si="32"/>
        <v>2.1141577092180448</v>
      </c>
      <c r="R260" s="7">
        <f t="shared" si="33"/>
        <v>6.467063760393664E-2</v>
      </c>
      <c r="S260" s="7">
        <f t="shared" si="34"/>
        <v>1.2098503798185587</v>
      </c>
      <c r="T260" s="7">
        <f t="shared" si="35"/>
        <v>6.6688184177334256E-2</v>
      </c>
      <c r="U260" s="7">
        <f t="shared" si="36"/>
        <v>3.1542718696109133E-2</v>
      </c>
      <c r="V260" s="7">
        <f t="shared" si="37"/>
        <v>2.2505471991267523E-3</v>
      </c>
      <c r="W260" s="7">
        <f t="shared" si="38"/>
        <v>2.5257049743828606E-3</v>
      </c>
      <c r="X260" s="7">
        <f t="shared" si="39"/>
        <v>5.8659412354839208E-2</v>
      </c>
      <c r="Y260">
        <v>7.0301369863013701</v>
      </c>
      <c r="Z260">
        <v>8.8000000000000007</v>
      </c>
      <c r="AA260" t="s">
        <v>1521</v>
      </c>
    </row>
    <row r="261" spans="1:27">
      <c r="A261" t="s">
        <v>514</v>
      </c>
      <c r="B261" t="s">
        <v>511</v>
      </c>
      <c r="C261">
        <v>0.18</v>
      </c>
      <c r="D261">
        <v>0.36</v>
      </c>
      <c r="E261">
        <v>0.16</v>
      </c>
      <c r="F261">
        <v>0.03</v>
      </c>
      <c r="G261">
        <v>1.1399999999999999</v>
      </c>
      <c r="H261">
        <v>1.1000000000000001</v>
      </c>
      <c r="I261">
        <v>0.08</v>
      </c>
      <c r="J261">
        <v>0.1</v>
      </c>
      <c r="K261">
        <v>5000</v>
      </c>
      <c r="L261">
        <v>1280</v>
      </c>
      <c r="M261">
        <v>0.26</v>
      </c>
      <c r="N261">
        <v>0.22</v>
      </c>
      <c r="O261">
        <v>8.8000000000000007</v>
      </c>
      <c r="P261">
        <v>0.9</v>
      </c>
      <c r="Q261" s="7">
        <f t="shared" si="32"/>
        <v>5.9099297920160812</v>
      </c>
      <c r="R261" s="7">
        <f t="shared" si="33"/>
        <v>1.0244038608152006</v>
      </c>
      <c r="S261" s="7">
        <f t="shared" si="34"/>
        <v>0.76163299849578536</v>
      </c>
      <c r="T261" s="7">
        <f t="shared" si="35"/>
        <v>0.1176365059081128</v>
      </c>
      <c r="U261" s="7">
        <f t="shared" si="36"/>
        <v>7.7894283937068945E-2</v>
      </c>
      <c r="V261" s="7">
        <f t="shared" si="37"/>
        <v>4.6723946282667218E-2</v>
      </c>
      <c r="W261" s="7">
        <f t="shared" si="38"/>
        <v>6.4992682538306978E-2</v>
      </c>
      <c r="X261" s="7">
        <f t="shared" si="39"/>
        <v>3.6927660533128986E-2</v>
      </c>
      <c r="Y261">
        <v>7.0301369863013701</v>
      </c>
      <c r="Z261">
        <v>8.8000000000000007</v>
      </c>
      <c r="AA261" t="s">
        <v>1521</v>
      </c>
    </row>
    <row r="262" spans="1:27">
      <c r="A262" t="s">
        <v>515</v>
      </c>
      <c r="B262" t="s">
        <v>516</v>
      </c>
      <c r="C262">
        <v>0.13</v>
      </c>
      <c r="D262">
        <v>0.13</v>
      </c>
      <c r="E262">
        <v>0.01</v>
      </c>
      <c r="F262">
        <v>0.01</v>
      </c>
      <c r="G262">
        <v>1.04</v>
      </c>
      <c r="H262">
        <v>1.04</v>
      </c>
      <c r="I262">
        <v>7.0000000000000007E-2</v>
      </c>
      <c r="J262">
        <v>0.09</v>
      </c>
      <c r="K262">
        <v>653.21996999999999</v>
      </c>
      <c r="L262">
        <v>1.21</v>
      </c>
      <c r="M262">
        <v>0.41</v>
      </c>
      <c r="N262">
        <v>0.01</v>
      </c>
      <c r="O262">
        <v>234.5</v>
      </c>
      <c r="P262">
        <v>6.4</v>
      </c>
      <c r="Q262" s="7">
        <f t="shared" si="32"/>
        <v>1.4934436445157597</v>
      </c>
      <c r="R262" s="7">
        <f t="shared" si="33"/>
        <v>4.3119563705204693E-2</v>
      </c>
      <c r="S262" s="7">
        <f t="shared" si="34"/>
        <v>9.370525404260599</v>
      </c>
      <c r="T262" s="7">
        <f t="shared" si="35"/>
        <v>0.49433482068884027</v>
      </c>
      <c r="U262" s="7">
        <f t="shared" si="36"/>
        <v>0.25574141828259206</v>
      </c>
      <c r="V262" s="7">
        <f t="shared" si="37"/>
        <v>4.618241874921078E-2</v>
      </c>
      <c r="W262" s="7">
        <f t="shared" si="38"/>
        <v>5.78586910988822E-3</v>
      </c>
      <c r="X262" s="7">
        <f t="shared" si="39"/>
        <v>0.42047229378092432</v>
      </c>
      <c r="Y262">
        <v>2.4657534246575339</v>
      </c>
      <c r="Z262">
        <v>8.6999999999999993</v>
      </c>
      <c r="AA262" t="s">
        <v>292</v>
      </c>
    </row>
    <row r="263" spans="1:27">
      <c r="A263" t="s">
        <v>517</v>
      </c>
      <c r="B263" t="s">
        <v>518</v>
      </c>
      <c r="C263">
        <v>0.09</v>
      </c>
      <c r="D263">
        <v>0.09</v>
      </c>
      <c r="E263">
        <v>0.05</v>
      </c>
      <c r="F263">
        <v>0.05</v>
      </c>
      <c r="G263">
        <v>1.1599999999999999</v>
      </c>
      <c r="H263">
        <v>1.1599999999999999</v>
      </c>
      <c r="I263">
        <v>0.08</v>
      </c>
      <c r="J263">
        <v>0.11</v>
      </c>
      <c r="K263">
        <v>349.7</v>
      </c>
      <c r="L263">
        <v>1.2</v>
      </c>
      <c r="M263">
        <v>0.17</v>
      </c>
      <c r="N263">
        <v>0.06</v>
      </c>
      <c r="O263">
        <v>33.200000000000003</v>
      </c>
      <c r="P263">
        <v>2.5</v>
      </c>
      <c r="Q263" s="7">
        <f t="shared" si="32"/>
        <v>1.0211460027327801</v>
      </c>
      <c r="R263" s="7">
        <f t="shared" si="33"/>
        <v>3.2362027456706667E-2</v>
      </c>
      <c r="S263" s="7">
        <f t="shared" si="34"/>
        <v>1.2517494816962913</v>
      </c>
      <c r="T263" s="7">
        <f t="shared" si="35"/>
        <v>0.11122827840663589</v>
      </c>
      <c r="U263" s="7">
        <f t="shared" si="36"/>
        <v>9.4258244103636424E-2</v>
      </c>
      <c r="V263" s="7">
        <f t="shared" si="37"/>
        <v>1.314781661343031E-2</v>
      </c>
      <c r="W263" s="7">
        <f t="shared" si="38"/>
        <v>1.4317980917315316E-3</v>
      </c>
      <c r="X263" s="7">
        <f t="shared" si="39"/>
        <v>5.7551700307875472E-2</v>
      </c>
      <c r="Y263">
        <v>13.88219178082192</v>
      </c>
      <c r="Z263">
        <v>11.2</v>
      </c>
      <c r="AA263" t="s">
        <v>292</v>
      </c>
    </row>
    <row r="264" spans="1:27">
      <c r="A264" t="s">
        <v>519</v>
      </c>
      <c r="B264" t="s">
        <v>518</v>
      </c>
      <c r="C264">
        <v>0.09</v>
      </c>
      <c r="D264">
        <v>0.09</v>
      </c>
      <c r="E264">
        <v>0.05</v>
      </c>
      <c r="F264">
        <v>0.05</v>
      </c>
      <c r="G264">
        <v>1.1599999999999999</v>
      </c>
      <c r="H264">
        <v>1.1599999999999999</v>
      </c>
      <c r="I264">
        <v>0.08</v>
      </c>
      <c r="J264">
        <v>0.11</v>
      </c>
      <c r="K264">
        <v>6005</v>
      </c>
      <c r="L264">
        <v>477</v>
      </c>
      <c r="M264">
        <v>0.21</v>
      </c>
      <c r="N264">
        <v>7.0000000000000007E-2</v>
      </c>
      <c r="O264">
        <v>55.2</v>
      </c>
      <c r="P264">
        <v>3</v>
      </c>
      <c r="Q264" s="7">
        <f t="shared" si="32"/>
        <v>6.7967207665966809</v>
      </c>
      <c r="R264" s="7">
        <f t="shared" si="33"/>
        <v>0.41916900679960223</v>
      </c>
      <c r="S264" s="7">
        <f t="shared" si="34"/>
        <v>5.3271933672521659</v>
      </c>
      <c r="T264" s="7">
        <f t="shared" si="35"/>
        <v>0.41281937512456124</v>
      </c>
      <c r="U264" s="7">
        <f t="shared" si="36"/>
        <v>0.28952137865500893</v>
      </c>
      <c r="V264" s="7">
        <f t="shared" si="37"/>
        <v>8.1922525890372244E-2</v>
      </c>
      <c r="W264" s="7">
        <f t="shared" si="38"/>
        <v>0.14105307999885008</v>
      </c>
      <c r="X264" s="7">
        <f t="shared" si="39"/>
        <v>0.24492843067826051</v>
      </c>
      <c r="Y264">
        <v>13.88219178082192</v>
      </c>
      <c r="Z264">
        <v>11.2</v>
      </c>
      <c r="AA264" t="s">
        <v>292</v>
      </c>
    </row>
    <row r="265" spans="1:27">
      <c r="A265" t="s">
        <v>520</v>
      </c>
      <c r="B265" t="s">
        <v>521</v>
      </c>
      <c r="C265">
        <v>0.19</v>
      </c>
      <c r="D265">
        <v>0.19</v>
      </c>
      <c r="E265">
        <v>0.03</v>
      </c>
      <c r="F265">
        <v>0.03</v>
      </c>
      <c r="G265">
        <v>0.97</v>
      </c>
      <c r="H265">
        <v>0.97</v>
      </c>
      <c r="I265">
        <v>7.0000000000000007E-2</v>
      </c>
      <c r="J265">
        <v>0.08</v>
      </c>
      <c r="K265">
        <v>1928</v>
      </c>
      <c r="L265">
        <v>46</v>
      </c>
      <c r="M265">
        <v>0.53</v>
      </c>
      <c r="N265">
        <v>0.20499999999999999</v>
      </c>
      <c r="O265">
        <v>92</v>
      </c>
      <c r="P265">
        <v>65.5</v>
      </c>
      <c r="Q265" s="7">
        <f t="shared" si="32"/>
        <v>3.0023871189062397</v>
      </c>
      <c r="R265" s="7">
        <f t="shared" si="33"/>
        <v>9.5359555008018362E-2</v>
      </c>
      <c r="S265" s="7">
        <f t="shared" si="34"/>
        <v>4.6803262459687041</v>
      </c>
      <c r="T265" s="7">
        <f t="shared" si="35"/>
        <v>3.4140360350801848</v>
      </c>
      <c r="U265" s="7">
        <f t="shared" si="36"/>
        <v>3.3321887946842406</v>
      </c>
      <c r="V265" s="7">
        <f t="shared" si="37"/>
        <v>0.70715817914684997</v>
      </c>
      <c r="W265" s="7">
        <f t="shared" si="38"/>
        <v>3.7222511638063713E-2</v>
      </c>
      <c r="X265" s="7">
        <f t="shared" si="39"/>
        <v>0.22517033485760091</v>
      </c>
      <c r="Y265">
        <v>5.7534246575342456</v>
      </c>
      <c r="Z265">
        <v>10.8</v>
      </c>
      <c r="AA265" t="s">
        <v>292</v>
      </c>
    </row>
    <row r="266" spans="1:27">
      <c r="A266" t="s">
        <v>522</v>
      </c>
      <c r="B266" t="s">
        <v>523</v>
      </c>
      <c r="C266">
        <v>0.23</v>
      </c>
      <c r="D266">
        <v>0.13</v>
      </c>
      <c r="E266">
        <v>0.03</v>
      </c>
      <c r="F266">
        <v>0.04</v>
      </c>
      <c r="G266">
        <v>1.69</v>
      </c>
      <c r="H266">
        <v>1.53</v>
      </c>
      <c r="I266">
        <v>0.12</v>
      </c>
      <c r="J266">
        <v>0.2</v>
      </c>
      <c r="K266">
        <v>1299</v>
      </c>
      <c r="L266">
        <v>48</v>
      </c>
      <c r="M266">
        <v>0.09</v>
      </c>
      <c r="N266">
        <v>0.09</v>
      </c>
      <c r="O266">
        <v>24.8</v>
      </c>
      <c r="P266">
        <v>2.6</v>
      </c>
      <c r="Q266" s="7">
        <f t="shared" si="32"/>
        <v>2.686012326330669</v>
      </c>
      <c r="R266" s="7">
        <f t="shared" si="33"/>
        <v>0.13444706962822525</v>
      </c>
      <c r="S266" s="7">
        <f t="shared" si="34"/>
        <v>1.7601909594994769</v>
      </c>
      <c r="T266" s="7">
        <f t="shared" si="35"/>
        <v>0.20784825565690238</v>
      </c>
      <c r="U266" s="7">
        <f t="shared" si="36"/>
        <v>0.18453614897978385</v>
      </c>
      <c r="V266" s="7">
        <f t="shared" si="37"/>
        <v>1.4373975977362398E-2</v>
      </c>
      <c r="W266" s="7">
        <f t="shared" si="38"/>
        <v>2.1680566090832656E-2</v>
      </c>
      <c r="X266" s="7">
        <f t="shared" si="39"/>
        <v>9.2036128601279826E-2</v>
      </c>
      <c r="Y266">
        <v>4.0136986301369859</v>
      </c>
      <c r="Z266">
        <v>4.8</v>
      </c>
      <c r="AA266" t="s">
        <v>1521</v>
      </c>
    </row>
    <row r="267" spans="1:27">
      <c r="A267" t="s">
        <v>525</v>
      </c>
      <c r="B267" t="s">
        <v>526</v>
      </c>
      <c r="C267">
        <v>0.21</v>
      </c>
      <c r="D267">
        <v>0.17</v>
      </c>
      <c r="E267">
        <v>0.05</v>
      </c>
      <c r="F267">
        <v>0.02</v>
      </c>
      <c r="G267">
        <v>1.1000000000000001</v>
      </c>
      <c r="H267">
        <v>1.07</v>
      </c>
      <c r="I267">
        <v>0.08</v>
      </c>
      <c r="J267">
        <v>0.09</v>
      </c>
      <c r="K267">
        <v>386.29998999999998</v>
      </c>
      <c r="L267">
        <v>1.6</v>
      </c>
      <c r="M267">
        <v>0.5</v>
      </c>
      <c r="N267">
        <v>0</v>
      </c>
      <c r="O267">
        <v>51.3</v>
      </c>
      <c r="P267">
        <v>2.2999999999999998</v>
      </c>
      <c r="Q267" s="7">
        <f t="shared" si="32"/>
        <v>1.062223277256839</v>
      </c>
      <c r="R267" s="7">
        <f t="shared" si="33"/>
        <v>2.9926042183953176E-2</v>
      </c>
      <c r="S267" s="7">
        <f t="shared" si="34"/>
        <v>1.6650306666862693</v>
      </c>
      <c r="T267" s="7">
        <f t="shared" si="35"/>
        <v>0.1116498256708454</v>
      </c>
      <c r="U267" s="7">
        <f t="shared" si="36"/>
        <v>7.4650497726674828E-2</v>
      </c>
      <c r="V267" s="7">
        <f t="shared" si="37"/>
        <v>0</v>
      </c>
      <c r="W267" s="7">
        <f t="shared" si="38"/>
        <v>2.2987739543198294E-3</v>
      </c>
      <c r="X267" s="7">
        <f t="shared" si="39"/>
        <v>8.2992182763178518E-2</v>
      </c>
      <c r="Y267">
        <v>4.1890410958904107</v>
      </c>
      <c r="Z267">
        <v>10.6</v>
      </c>
      <c r="AA267" t="s">
        <v>1521</v>
      </c>
    </row>
    <row r="268" spans="1:27">
      <c r="A268" t="s">
        <v>527</v>
      </c>
      <c r="B268" t="s">
        <v>528</v>
      </c>
      <c r="C268">
        <v>0.15</v>
      </c>
      <c r="D268">
        <v>0.15</v>
      </c>
      <c r="E268">
        <v>0.04</v>
      </c>
      <c r="F268">
        <v>0.04</v>
      </c>
      <c r="G268">
        <v>1.28</v>
      </c>
      <c r="H268">
        <v>1.26</v>
      </c>
      <c r="I268">
        <v>0.09</v>
      </c>
      <c r="J268">
        <v>0.12</v>
      </c>
      <c r="K268">
        <v>2.1974</v>
      </c>
      <c r="L268">
        <v>2.9999999999999997E-4</v>
      </c>
      <c r="M268">
        <v>7.0000000000000007E-2</v>
      </c>
      <c r="N268">
        <v>7.0000000000000007E-2</v>
      </c>
      <c r="O268">
        <v>144</v>
      </c>
      <c r="P268">
        <v>2.6</v>
      </c>
      <c r="Q268" s="7">
        <f t="shared" si="32"/>
        <v>3.5743824481350599E-2</v>
      </c>
      <c r="R268" s="7">
        <f t="shared" si="33"/>
        <v>1.1347292503218044E-3</v>
      </c>
      <c r="S268" s="7">
        <f t="shared" si="34"/>
        <v>1.0716576814318604</v>
      </c>
      <c r="T268" s="7">
        <f t="shared" si="35"/>
        <v>5.4831037136565626E-2</v>
      </c>
      <c r="U268" s="7">
        <f t="shared" si="36"/>
        <v>1.934937480363081E-2</v>
      </c>
      <c r="V268" s="7">
        <f t="shared" si="37"/>
        <v>5.2769798402332582E-3</v>
      </c>
      <c r="W268" s="7">
        <f t="shared" si="38"/>
        <v>4.8769349296070814E-5</v>
      </c>
      <c r="X268" s="7">
        <f t="shared" si="39"/>
        <v>5.1031318163421928E-2</v>
      </c>
      <c r="Y268">
        <v>1.156164383561644</v>
      </c>
      <c r="Z268">
        <v>6.8</v>
      </c>
      <c r="AA268" t="s">
        <v>422</v>
      </c>
    </row>
    <row r="269" spans="1:27">
      <c r="A269" t="s">
        <v>529</v>
      </c>
      <c r="B269" t="s">
        <v>530</v>
      </c>
      <c r="C269">
        <v>0.22</v>
      </c>
      <c r="D269">
        <v>0.22</v>
      </c>
      <c r="E269">
        <v>0.03</v>
      </c>
      <c r="F269">
        <v>0.03</v>
      </c>
      <c r="G269">
        <v>0.97</v>
      </c>
      <c r="H269">
        <v>0.97</v>
      </c>
      <c r="I269">
        <v>7.0000000000000007E-2</v>
      </c>
      <c r="J269">
        <v>0.08</v>
      </c>
      <c r="K269">
        <v>1086</v>
      </c>
      <c r="L269">
        <v>90</v>
      </c>
      <c r="M269">
        <v>0.18</v>
      </c>
      <c r="N269">
        <v>0.1</v>
      </c>
      <c r="O269">
        <v>63</v>
      </c>
      <c r="P269">
        <v>20</v>
      </c>
      <c r="Q269" s="7">
        <f t="shared" si="32"/>
        <v>2.0477733431843288</v>
      </c>
      <c r="R269" s="7">
        <f t="shared" si="33"/>
        <v>0.12636914398170165</v>
      </c>
      <c r="S269" s="7">
        <f t="shared" si="34"/>
        <v>3.0703630653662581</v>
      </c>
      <c r="T269" s="7">
        <f t="shared" si="35"/>
        <v>0.99113671921171687</v>
      </c>
      <c r="U269" s="7">
        <f t="shared" si="36"/>
        <v>0.97471843344960596</v>
      </c>
      <c r="V269" s="7">
        <f t="shared" si="37"/>
        <v>5.7117130194907662E-2</v>
      </c>
      <c r="W269" s="7">
        <f t="shared" si="38"/>
        <v>8.4816659264261365E-2</v>
      </c>
      <c r="X269" s="7">
        <f t="shared" si="39"/>
        <v>0.14771506156401243</v>
      </c>
      <c r="Y269">
        <v>4.484931506849315</v>
      </c>
      <c r="Z269">
        <v>3.88</v>
      </c>
      <c r="AA269" t="s">
        <v>115</v>
      </c>
    </row>
    <row r="270" spans="1:27" s="8" customFormat="1">
      <c r="A270" s="8" t="s">
        <v>531</v>
      </c>
      <c r="B270" s="8" t="s">
        <v>532</v>
      </c>
      <c r="Q270" s="8">
        <f t="shared" si="32"/>
        <v>0</v>
      </c>
      <c r="R270" s="8" t="e">
        <f t="shared" si="33"/>
        <v>#DIV/0!</v>
      </c>
      <c r="S270" s="8">
        <f t="shared" si="34"/>
        <v>0</v>
      </c>
      <c r="T270" s="8" t="e">
        <f t="shared" si="35"/>
        <v>#DIV/0!</v>
      </c>
      <c r="U270" s="8">
        <f t="shared" si="36"/>
        <v>0</v>
      </c>
      <c r="V270" s="8">
        <f t="shared" si="37"/>
        <v>0</v>
      </c>
      <c r="W270" s="8" t="e">
        <f t="shared" si="38"/>
        <v>#DIV/0!</v>
      </c>
      <c r="X270" s="8" t="e">
        <f t="shared" si="39"/>
        <v>#DIV/0!</v>
      </c>
    </row>
    <row r="271" spans="1:27">
      <c r="A271" t="s">
        <v>533</v>
      </c>
      <c r="B271" t="s">
        <v>534</v>
      </c>
      <c r="C271">
        <v>-0.31</v>
      </c>
      <c r="D271">
        <v>-0.2</v>
      </c>
      <c r="E271">
        <v>0.05</v>
      </c>
      <c r="F271">
        <v>0.01</v>
      </c>
      <c r="G271">
        <v>1.04</v>
      </c>
      <c r="H271">
        <v>0.98</v>
      </c>
      <c r="I271">
        <v>7.0000000000000007E-2</v>
      </c>
      <c r="J271">
        <v>0.08</v>
      </c>
      <c r="K271">
        <v>39.845799999999997</v>
      </c>
      <c r="L271">
        <v>1.4499999999999999E-3</v>
      </c>
      <c r="M271">
        <v>3.73E-2</v>
      </c>
      <c r="N271">
        <v>3.9500000000000004E-3</v>
      </c>
      <c r="O271">
        <v>67.28</v>
      </c>
      <c r="P271">
        <v>0.25</v>
      </c>
      <c r="Q271" s="7">
        <f t="shared" si="32"/>
        <v>0.22688292687160555</v>
      </c>
      <c r="R271" s="7">
        <f t="shared" si="33"/>
        <v>6.1736875386190458E-3</v>
      </c>
      <c r="S271" s="7">
        <f t="shared" si="34"/>
        <v>1.1144794055887277</v>
      </c>
      <c r="T271" s="7">
        <f t="shared" si="35"/>
        <v>5.3232031578129717E-2</v>
      </c>
      <c r="U271" s="7">
        <f t="shared" si="36"/>
        <v>4.1411987425264861E-3</v>
      </c>
      <c r="V271" s="7">
        <f t="shared" si="37"/>
        <v>1.6443059386335137E-4</v>
      </c>
      <c r="W271" s="7">
        <f t="shared" si="38"/>
        <v>1.3518740897021814E-5</v>
      </c>
      <c r="X271" s="7">
        <f t="shared" si="39"/>
        <v>5.3070447885177514E-2</v>
      </c>
      <c r="Y271">
        <v>9.213698630136987</v>
      </c>
      <c r="Z271">
        <v>2.57</v>
      </c>
      <c r="AA271" t="s">
        <v>1521</v>
      </c>
    </row>
    <row r="272" spans="1:27">
      <c r="A272" t="s">
        <v>535</v>
      </c>
      <c r="B272" t="s">
        <v>534</v>
      </c>
      <c r="C272">
        <v>-0.31</v>
      </c>
      <c r="D272">
        <v>-0.2</v>
      </c>
      <c r="E272">
        <v>0.05</v>
      </c>
      <c r="F272">
        <v>0.01</v>
      </c>
      <c r="G272">
        <v>1.04</v>
      </c>
      <c r="H272">
        <v>0.98</v>
      </c>
      <c r="I272">
        <v>7.0000000000000007E-2</v>
      </c>
      <c r="J272">
        <v>0.08</v>
      </c>
      <c r="K272">
        <v>102.54</v>
      </c>
      <c r="L272">
        <v>0.17</v>
      </c>
      <c r="M272">
        <v>5.1999999999999998E-2</v>
      </c>
      <c r="N272">
        <v>4.9000000000000002E-2</v>
      </c>
      <c r="O272">
        <v>3.74</v>
      </c>
      <c r="P272">
        <v>0.28000000000000003</v>
      </c>
      <c r="Q272" s="7">
        <f t="shared" si="32"/>
        <v>0.42606480185233342</v>
      </c>
      <c r="R272" s="7">
        <f t="shared" si="33"/>
        <v>1.1603159935774434E-2</v>
      </c>
      <c r="S272" s="7">
        <f t="shared" si="34"/>
        <v>8.4841619801460808E-2</v>
      </c>
      <c r="T272" s="7">
        <f t="shared" si="35"/>
        <v>7.531036071271216E-3</v>
      </c>
      <c r="U272" s="7">
        <f t="shared" si="36"/>
        <v>6.3517790225692591E-3</v>
      </c>
      <c r="V272" s="7">
        <f t="shared" si="37"/>
        <v>2.167625732521961E-4</v>
      </c>
      <c r="W272" s="7">
        <f t="shared" si="38"/>
        <v>4.6886013153398175E-5</v>
      </c>
      <c r="X272" s="7">
        <f t="shared" si="39"/>
        <v>4.0400771334028959E-3</v>
      </c>
      <c r="Y272">
        <v>9.213698630136987</v>
      </c>
      <c r="Z272">
        <v>2.57</v>
      </c>
      <c r="AA272" t="s">
        <v>1521</v>
      </c>
    </row>
    <row r="273" spans="1:27">
      <c r="A273" t="s">
        <v>536</v>
      </c>
      <c r="B273" t="s">
        <v>537</v>
      </c>
      <c r="C273">
        <v>0.12</v>
      </c>
      <c r="D273">
        <v>0.12</v>
      </c>
      <c r="E273">
        <v>0.01</v>
      </c>
      <c r="F273">
        <v>0.01</v>
      </c>
      <c r="G273">
        <v>1.07</v>
      </c>
      <c r="H273">
        <v>1.07</v>
      </c>
      <c r="I273">
        <v>7.0000000000000007E-2</v>
      </c>
      <c r="J273">
        <v>0.09</v>
      </c>
      <c r="K273">
        <v>103.95</v>
      </c>
      <c r="L273">
        <v>0.13</v>
      </c>
      <c r="M273">
        <v>0.307</v>
      </c>
      <c r="N273">
        <v>1.7000000000000001E-2</v>
      </c>
      <c r="O273">
        <v>242.7</v>
      </c>
      <c r="P273">
        <v>4.5999999999999996</v>
      </c>
      <c r="Q273" s="7">
        <f t="shared" si="32"/>
        <v>0.44274025619427532</v>
      </c>
      <c r="R273" s="7">
        <f t="shared" si="33"/>
        <v>1.2418765284368662E-2</v>
      </c>
      <c r="S273" s="7">
        <f t="shared" si="34"/>
        <v>5.5887544198071799</v>
      </c>
      <c r="T273" s="7">
        <f t="shared" si="35"/>
        <v>0.26772196287526878</v>
      </c>
      <c r="U273" s="7">
        <f t="shared" si="36"/>
        <v>0.10592612414962105</v>
      </c>
      <c r="V273" s="7">
        <f t="shared" si="37"/>
        <v>3.2202790079142805E-2</v>
      </c>
      <c r="W273" s="7">
        <f t="shared" si="38"/>
        <v>2.3297677555713767E-3</v>
      </c>
      <c r="X273" s="7">
        <f t="shared" si="39"/>
        <v>0.24374629868317921</v>
      </c>
      <c r="Y273">
        <v>3.0301369863013701</v>
      </c>
      <c r="Z273">
        <v>15.3</v>
      </c>
      <c r="AA273" t="s">
        <v>109</v>
      </c>
    </row>
    <row r="274" spans="1:27">
      <c r="A274" t="s">
        <v>538</v>
      </c>
      <c r="B274" t="s">
        <v>539</v>
      </c>
      <c r="C274">
        <v>-0.13</v>
      </c>
      <c r="D274">
        <v>-0.13</v>
      </c>
      <c r="E274">
        <v>0.03</v>
      </c>
      <c r="F274">
        <v>0.03</v>
      </c>
      <c r="G274">
        <v>2.15</v>
      </c>
      <c r="H274">
        <v>2.15</v>
      </c>
      <c r="I274">
        <v>0.23</v>
      </c>
      <c r="J274">
        <v>0.23</v>
      </c>
      <c r="K274">
        <v>176.3</v>
      </c>
      <c r="L274">
        <v>0.39</v>
      </c>
      <c r="M274">
        <v>0.112</v>
      </c>
      <c r="N274">
        <v>3.5000000000000003E-2</v>
      </c>
      <c r="O274">
        <v>70.599999999999994</v>
      </c>
      <c r="P274">
        <v>3.1</v>
      </c>
      <c r="Q274" s="7">
        <f t="shared" si="32"/>
        <v>0.79454613339876434</v>
      </c>
      <c r="R274" s="7">
        <f t="shared" si="33"/>
        <v>2.8356873005429887E-2</v>
      </c>
      <c r="S274" s="7">
        <f t="shared" si="34"/>
        <v>3.2234193663656603</v>
      </c>
      <c r="T274" s="7">
        <f t="shared" si="35"/>
        <v>0.27027879694525625</v>
      </c>
      <c r="U274" s="7">
        <f t="shared" si="36"/>
        <v>0.1415382441322032</v>
      </c>
      <c r="V274" s="7">
        <f t="shared" si="37"/>
        <v>1.2796320966355348E-2</v>
      </c>
      <c r="W274" s="7">
        <f t="shared" si="38"/>
        <v>2.3768832537012811E-3</v>
      </c>
      <c r="X274" s="7">
        <f t="shared" si="39"/>
        <v>0.22988727264003156</v>
      </c>
      <c r="Y274">
        <v>3.8082191780821919</v>
      </c>
      <c r="Z274">
        <v>9.6999999999999993</v>
      </c>
      <c r="AA274" t="s">
        <v>28</v>
      </c>
    </row>
    <row r="275" spans="1:27">
      <c r="A275" t="s">
        <v>540</v>
      </c>
      <c r="B275" t="s">
        <v>541</v>
      </c>
      <c r="C275">
        <v>0.19</v>
      </c>
      <c r="D275">
        <v>0.19</v>
      </c>
      <c r="E275">
        <v>0.01</v>
      </c>
      <c r="F275">
        <v>0.01</v>
      </c>
      <c r="G275">
        <v>1.04</v>
      </c>
      <c r="H275">
        <v>1.04</v>
      </c>
      <c r="I275">
        <v>7.0000000000000007E-2</v>
      </c>
      <c r="J275">
        <v>0.09</v>
      </c>
      <c r="K275">
        <v>5.7727000000000004</v>
      </c>
      <c r="L275">
        <v>2.5000000000000001E-3</v>
      </c>
      <c r="M275">
        <v>0.14000000000000001</v>
      </c>
      <c r="N275">
        <v>0.19</v>
      </c>
      <c r="O275">
        <v>2.7</v>
      </c>
      <c r="P275">
        <v>0.6</v>
      </c>
      <c r="Q275" s="7">
        <f t="shared" si="32"/>
        <v>6.383642082283715E-2</v>
      </c>
      <c r="R275" s="7">
        <f t="shared" si="33"/>
        <v>1.8415274475418104E-3</v>
      </c>
      <c r="S275" s="7">
        <f t="shared" si="34"/>
        <v>2.4215352402642724E-2</v>
      </c>
      <c r="T275" s="7">
        <f t="shared" si="35"/>
        <v>5.5289726114146889E-3</v>
      </c>
      <c r="U275" s="7">
        <f t="shared" si="36"/>
        <v>5.3811894228094938E-3</v>
      </c>
      <c r="V275" s="7">
        <f t="shared" si="37"/>
        <v>6.5700568534301964E-4</v>
      </c>
      <c r="W275" s="7">
        <f t="shared" si="38"/>
        <v>3.4956710612946465E-6</v>
      </c>
      <c r="X275" s="7">
        <f t="shared" si="39"/>
        <v>1.0865863257596095E-3</v>
      </c>
      <c r="Y275">
        <v>9.2164383561643834</v>
      </c>
      <c r="Z275">
        <v>3.43</v>
      </c>
      <c r="AA275" t="s">
        <v>292</v>
      </c>
    </row>
    <row r="276" spans="1:27">
      <c r="A276" t="s">
        <v>542</v>
      </c>
      <c r="B276" t="s">
        <v>541</v>
      </c>
      <c r="C276">
        <v>0.19</v>
      </c>
      <c r="D276">
        <v>0.19</v>
      </c>
      <c r="E276">
        <v>0.01</v>
      </c>
      <c r="F276">
        <v>0.01</v>
      </c>
      <c r="G276">
        <v>1.04</v>
      </c>
      <c r="H276">
        <v>1.04</v>
      </c>
      <c r="I276">
        <v>7.0000000000000007E-2</v>
      </c>
      <c r="J276">
        <v>0.09</v>
      </c>
      <c r="K276">
        <v>13.505000000000001</v>
      </c>
      <c r="L276">
        <v>4.0000000000000001E-3</v>
      </c>
      <c r="M276">
        <v>0</v>
      </c>
      <c r="N276">
        <v>0</v>
      </c>
      <c r="O276">
        <v>1.57</v>
      </c>
      <c r="P276">
        <v>0.19</v>
      </c>
      <c r="Q276" s="7">
        <f t="shared" si="32"/>
        <v>0.11249820573270018</v>
      </c>
      <c r="R276" s="7">
        <f t="shared" si="33"/>
        <v>3.2452165775123747E-3</v>
      </c>
      <c r="S276" s="7">
        <f t="shared" si="34"/>
        <v>1.8878329589871571E-2</v>
      </c>
      <c r="T276" s="7">
        <f t="shared" si="35"/>
        <v>2.4366294659931629E-3</v>
      </c>
      <c r="U276" s="7">
        <f t="shared" si="36"/>
        <v>2.2846386127870055E-3</v>
      </c>
      <c r="V276" s="7">
        <f t="shared" si="37"/>
        <v>0</v>
      </c>
      <c r="W276" s="7">
        <f t="shared" si="38"/>
        <v>1.8638360695911711E-6</v>
      </c>
      <c r="X276" s="7">
        <f t="shared" si="39"/>
        <v>8.4710453287885259E-4</v>
      </c>
      <c r="Y276">
        <v>9.2164383561643834</v>
      </c>
      <c r="Z276">
        <v>3.43</v>
      </c>
      <c r="AA276" t="s">
        <v>292</v>
      </c>
    </row>
    <row r="277" spans="1:27" s="8" customFormat="1">
      <c r="A277" s="8" t="s">
        <v>543</v>
      </c>
      <c r="B277" s="8" t="s">
        <v>544</v>
      </c>
      <c r="K277" s="8">
        <v>79.417900000000003</v>
      </c>
      <c r="L277" s="8">
        <v>2.0999999999999999E-3</v>
      </c>
      <c r="M277" s="8">
        <v>0.47510000000000002</v>
      </c>
      <c r="N277" s="8">
        <v>1E-3</v>
      </c>
      <c r="Q277" s="8">
        <f t="shared" si="32"/>
        <v>0</v>
      </c>
      <c r="R277" s="8" t="e">
        <f t="shared" si="33"/>
        <v>#DIV/0!</v>
      </c>
      <c r="S277" s="8">
        <f t="shared" si="34"/>
        <v>0</v>
      </c>
      <c r="T277" s="8" t="e">
        <f t="shared" si="35"/>
        <v>#DIV/0!</v>
      </c>
      <c r="U277" s="8">
        <f t="shared" si="36"/>
        <v>0</v>
      </c>
      <c r="V277" s="8">
        <f t="shared" si="37"/>
        <v>0</v>
      </c>
      <c r="W277" s="8">
        <f t="shared" si="38"/>
        <v>0</v>
      </c>
      <c r="X277" s="8" t="e">
        <f t="shared" si="39"/>
        <v>#DIV/0!</v>
      </c>
      <c r="Y277" s="8">
        <v>3.863287671232877</v>
      </c>
      <c r="Z277" s="8">
        <v>5.26</v>
      </c>
    </row>
    <row r="278" spans="1:27">
      <c r="A278" t="s">
        <v>545</v>
      </c>
      <c r="B278" t="s">
        <v>546</v>
      </c>
      <c r="C278">
        <v>0.1</v>
      </c>
      <c r="D278">
        <v>0.1</v>
      </c>
      <c r="E278">
        <v>0.05</v>
      </c>
      <c r="F278">
        <v>0.05</v>
      </c>
      <c r="G278">
        <v>0.92</v>
      </c>
      <c r="H278">
        <v>0.93</v>
      </c>
      <c r="I278">
        <v>0.08</v>
      </c>
      <c r="J278">
        <v>0.08</v>
      </c>
      <c r="K278">
        <v>44.235999999999997</v>
      </c>
      <c r="L278">
        <v>8.0000000000000002E-3</v>
      </c>
      <c r="M278">
        <v>0.46860000000000002</v>
      </c>
      <c r="N278">
        <v>8.0999999999999996E-3</v>
      </c>
      <c r="O278">
        <v>145.33000000000001</v>
      </c>
      <c r="P278">
        <v>1.66</v>
      </c>
      <c r="Q278" s="7">
        <f t="shared" si="32"/>
        <v>0.23904682114670528</v>
      </c>
      <c r="R278" s="7">
        <f t="shared" si="33"/>
        <v>6.8544497282291917E-3</v>
      </c>
      <c r="S278" s="7">
        <f t="shared" si="34"/>
        <v>2.1280175986903025</v>
      </c>
      <c r="T278" s="7">
        <f t="shared" si="35"/>
        <v>0.12486373309178476</v>
      </c>
      <c r="U278" s="7">
        <f t="shared" si="36"/>
        <v>2.4306813554158823E-2</v>
      </c>
      <c r="V278" s="7">
        <f t="shared" si="37"/>
        <v>1.0349930760657296E-2</v>
      </c>
      <c r="W278" s="7">
        <f t="shared" si="38"/>
        <v>1.2828270179282653E-4</v>
      </c>
      <c r="X278" s="7">
        <f t="shared" si="39"/>
        <v>0.12203685153779512</v>
      </c>
      <c r="Y278">
        <v>6.22</v>
      </c>
      <c r="Z278">
        <v>7.39</v>
      </c>
      <c r="AA278" t="s">
        <v>547</v>
      </c>
    </row>
    <row r="279" spans="1:27">
      <c r="A279" t="s">
        <v>548</v>
      </c>
      <c r="B279" t="s">
        <v>546</v>
      </c>
      <c r="C279">
        <v>0.1</v>
      </c>
      <c r="D279">
        <v>0.1</v>
      </c>
      <c r="E279">
        <v>0.05</v>
      </c>
      <c r="F279">
        <v>0.05</v>
      </c>
      <c r="G279">
        <v>0.92</v>
      </c>
      <c r="H279">
        <v>0.93</v>
      </c>
      <c r="I279">
        <v>0.08</v>
      </c>
      <c r="J279">
        <v>0.08</v>
      </c>
      <c r="K279">
        <v>1008</v>
      </c>
      <c r="L279">
        <v>18</v>
      </c>
      <c r="M279">
        <v>0.13300000000000001</v>
      </c>
      <c r="N279">
        <v>1.0999999999999999E-2</v>
      </c>
      <c r="O279">
        <v>141.19999999999999</v>
      </c>
      <c r="P279">
        <v>4.0999999999999996</v>
      </c>
      <c r="Q279" s="7">
        <f t="shared" si="32"/>
        <v>1.9213482742272054</v>
      </c>
      <c r="R279" s="7">
        <f t="shared" si="33"/>
        <v>5.965197510347247E-2</v>
      </c>
      <c r="S279" s="7">
        <f t="shared" si="34"/>
        <v>6.5762477469991367</v>
      </c>
      <c r="T279" s="7">
        <f t="shared" si="35"/>
        <v>0.42464138908250593</v>
      </c>
      <c r="U279" s="7">
        <f t="shared" si="36"/>
        <v>0.19095336942419586</v>
      </c>
      <c r="V279" s="7">
        <f t="shared" si="37"/>
        <v>9.7943018594515759E-3</v>
      </c>
      <c r="W279" s="7">
        <f t="shared" si="38"/>
        <v>3.9144331827375818E-2</v>
      </c>
      <c r="X279" s="7">
        <f t="shared" si="39"/>
        <v>0.37713248728310456</v>
      </c>
      <c r="Y279">
        <v>6.22</v>
      </c>
      <c r="Z279">
        <v>7.39</v>
      </c>
      <c r="AA279" t="s">
        <v>547</v>
      </c>
    </row>
    <row r="280" spans="1:27">
      <c r="A280" t="s">
        <v>549</v>
      </c>
      <c r="B280" t="s">
        <v>550</v>
      </c>
      <c r="C280">
        <v>0.16</v>
      </c>
      <c r="D280">
        <v>0.16</v>
      </c>
      <c r="E280">
        <v>0.16</v>
      </c>
      <c r="F280">
        <v>0.16</v>
      </c>
      <c r="G280">
        <v>0.57999999999999996</v>
      </c>
      <c r="I280">
        <v>0.08</v>
      </c>
      <c r="K280">
        <v>86.54</v>
      </c>
      <c r="L280">
        <v>7.0000000000000007E-2</v>
      </c>
      <c r="M280">
        <v>0.01</v>
      </c>
      <c r="N280">
        <v>0.01</v>
      </c>
      <c r="O280">
        <v>5.14</v>
      </c>
      <c r="P280">
        <v>0.44</v>
      </c>
      <c r="Q280" s="7">
        <f t="shared" si="32"/>
        <v>0</v>
      </c>
      <c r="R280" s="7" t="e">
        <f t="shared" si="33"/>
        <v>#DIV/0!</v>
      </c>
      <c r="S280" s="7">
        <f t="shared" si="34"/>
        <v>0</v>
      </c>
      <c r="T280" s="7" t="e">
        <f t="shared" si="35"/>
        <v>#DIV/0!</v>
      </c>
      <c r="U280" s="7">
        <f t="shared" si="36"/>
        <v>0</v>
      </c>
      <c r="V280" s="7">
        <f t="shared" si="37"/>
        <v>0</v>
      </c>
      <c r="W280" s="7">
        <f t="shared" si="38"/>
        <v>0</v>
      </c>
      <c r="X280" s="7" t="e">
        <f t="shared" si="39"/>
        <v>#DIV/0!</v>
      </c>
      <c r="Y280">
        <v>1.646575342465753</v>
      </c>
      <c r="Z280">
        <v>3.3</v>
      </c>
      <c r="AA280" t="s">
        <v>551</v>
      </c>
    </row>
    <row r="281" spans="1:27">
      <c r="A281" t="s">
        <v>552</v>
      </c>
      <c r="B281" t="s">
        <v>553</v>
      </c>
      <c r="C281">
        <v>0.03</v>
      </c>
      <c r="D281">
        <v>0.03</v>
      </c>
      <c r="E281">
        <v>0.01</v>
      </c>
      <c r="F281">
        <v>0.01</v>
      </c>
      <c r="G281">
        <v>0.99</v>
      </c>
      <c r="H281">
        <v>0.99</v>
      </c>
      <c r="I281">
        <v>7.0000000000000007E-2</v>
      </c>
      <c r="J281">
        <v>0.08</v>
      </c>
      <c r="K281">
        <v>528.40002000000004</v>
      </c>
      <c r="L281">
        <v>6.3</v>
      </c>
      <c r="M281">
        <v>0.26</v>
      </c>
      <c r="N281">
        <v>0.05</v>
      </c>
      <c r="O281">
        <v>29.3</v>
      </c>
      <c r="P281">
        <v>1.8</v>
      </c>
      <c r="Q281" s="7">
        <f t="shared" si="32"/>
        <v>1.2754351221431106</v>
      </c>
      <c r="R281" s="7">
        <f t="shared" si="33"/>
        <v>3.5819717749935052E-2</v>
      </c>
      <c r="S281" s="7">
        <f t="shared" si="34"/>
        <v>1.1176092309450631</v>
      </c>
      <c r="T281" s="7">
        <f t="shared" si="35"/>
        <v>8.8044999588557091E-2</v>
      </c>
      <c r="U281" s="7">
        <f t="shared" si="36"/>
        <v>6.8658587566590906E-2</v>
      </c>
      <c r="V281" s="7">
        <f t="shared" si="37"/>
        <v>1.558228228473383E-2</v>
      </c>
      <c r="W281" s="7">
        <f t="shared" si="38"/>
        <v>4.441671642981075E-3</v>
      </c>
      <c r="X281" s="7">
        <f t="shared" si="39"/>
        <v>5.2681916610205007E-2</v>
      </c>
      <c r="Y281">
        <v>4.6301369863013697</v>
      </c>
      <c r="Z281">
        <v>5.7</v>
      </c>
      <c r="AA281" t="s">
        <v>292</v>
      </c>
    </row>
    <row r="282" spans="1:27">
      <c r="A282" t="s">
        <v>554</v>
      </c>
      <c r="B282" t="s">
        <v>555</v>
      </c>
      <c r="C282">
        <v>-0.03</v>
      </c>
      <c r="D282">
        <v>0.24</v>
      </c>
      <c r="E282">
        <v>0.1</v>
      </c>
      <c r="F282">
        <v>0.02</v>
      </c>
      <c r="G282">
        <v>1.36</v>
      </c>
      <c r="H282">
        <v>1.35</v>
      </c>
      <c r="I282">
        <v>0.11</v>
      </c>
      <c r="J282">
        <v>0.09</v>
      </c>
      <c r="K282">
        <v>116.596</v>
      </c>
      <c r="L282">
        <v>2.3E-2</v>
      </c>
      <c r="M282">
        <v>0.20699999999999999</v>
      </c>
      <c r="N282">
        <v>1.2999999999999999E-2</v>
      </c>
      <c r="O282">
        <v>171.5</v>
      </c>
      <c r="P282">
        <v>1.2</v>
      </c>
      <c r="Q282" s="7">
        <f t="shared" si="32"/>
        <v>0.51646208901287738</v>
      </c>
      <c r="R282" s="7">
        <f t="shared" si="33"/>
        <v>1.1477136277594261E-2</v>
      </c>
      <c r="S282" s="7">
        <f t="shared" si="34"/>
        <v>4.9250983245063935</v>
      </c>
      <c r="T282" s="7">
        <f t="shared" si="35"/>
        <v>0.27010191036138137</v>
      </c>
      <c r="U282" s="7">
        <f t="shared" si="36"/>
        <v>3.4461329384301284E-2</v>
      </c>
      <c r="V282" s="7">
        <f t="shared" si="37"/>
        <v>1.3846759384095823E-2</v>
      </c>
      <c r="W282" s="7">
        <f t="shared" si="38"/>
        <v>3.2384547629892132E-4</v>
      </c>
      <c r="X282" s="7">
        <f t="shared" si="39"/>
        <v>0.26753620528182875</v>
      </c>
      <c r="Y282">
        <v>10.945078787945199</v>
      </c>
      <c r="Z282">
        <v>2.17</v>
      </c>
      <c r="AA282" t="s">
        <v>1521</v>
      </c>
    </row>
    <row r="283" spans="1:27">
      <c r="A283" t="s">
        <v>556</v>
      </c>
      <c r="B283" t="s">
        <v>555</v>
      </c>
      <c r="C283">
        <v>-0.03</v>
      </c>
      <c r="D283">
        <v>0.24</v>
      </c>
      <c r="E283">
        <v>0.1</v>
      </c>
      <c r="F283">
        <v>0.02</v>
      </c>
      <c r="G283">
        <v>1.36</v>
      </c>
      <c r="H283">
        <v>1.35</v>
      </c>
      <c r="I283">
        <v>0.11</v>
      </c>
      <c r="J283">
        <v>0.09</v>
      </c>
      <c r="K283">
        <v>491.54</v>
      </c>
      <c r="L283">
        <v>0.79</v>
      </c>
      <c r="M283">
        <v>0.23</v>
      </c>
      <c r="N283">
        <v>0.03</v>
      </c>
      <c r="O283">
        <v>47.9</v>
      </c>
      <c r="P283">
        <v>1.7</v>
      </c>
      <c r="Q283" s="7">
        <f t="shared" si="32"/>
        <v>1.3477890488489908</v>
      </c>
      <c r="R283" s="7">
        <f t="shared" si="33"/>
        <v>2.9985661898661805E-2</v>
      </c>
      <c r="S283" s="7">
        <f t="shared" si="34"/>
        <v>2.2104755810821439</v>
      </c>
      <c r="T283" s="7">
        <f t="shared" si="35"/>
        <v>0.14433773866946423</v>
      </c>
      <c r="U283" s="7">
        <f t="shared" si="36"/>
        <v>7.8451116656360009E-2</v>
      </c>
      <c r="V283" s="7">
        <f t="shared" si="37"/>
        <v>1.6104193336993762E-2</v>
      </c>
      <c r="W283" s="7">
        <f t="shared" si="38"/>
        <v>1.1842208223507714E-3</v>
      </c>
      <c r="X283" s="7">
        <f t="shared" si="39"/>
        <v>0.12007521675014116</v>
      </c>
      <c r="Y283">
        <v>10.945078787945199</v>
      </c>
      <c r="Z283">
        <v>2.17</v>
      </c>
      <c r="AA283" t="s">
        <v>1521</v>
      </c>
    </row>
    <row r="284" spans="1:27">
      <c r="A284" t="s">
        <v>557</v>
      </c>
      <c r="B284" t="s">
        <v>558</v>
      </c>
      <c r="C284">
        <v>0.25</v>
      </c>
      <c r="D284">
        <v>0.25</v>
      </c>
      <c r="E284">
        <v>0.02</v>
      </c>
      <c r="F284">
        <v>0.02</v>
      </c>
      <c r="G284">
        <v>1.19</v>
      </c>
      <c r="H284">
        <v>1.2</v>
      </c>
      <c r="I284">
        <v>0.08</v>
      </c>
      <c r="J284">
        <v>0.11</v>
      </c>
      <c r="K284">
        <v>1027</v>
      </c>
      <c r="L284">
        <v>28</v>
      </c>
      <c r="M284">
        <v>0.52</v>
      </c>
      <c r="N284">
        <v>6.5000000000000002E-2</v>
      </c>
      <c r="O284">
        <v>17.5</v>
      </c>
      <c r="P284">
        <v>1</v>
      </c>
      <c r="Q284" s="7">
        <f t="shared" si="32"/>
        <v>2.1179325978041117</v>
      </c>
      <c r="R284" s="7">
        <f t="shared" si="33"/>
        <v>7.5298563422288897E-2</v>
      </c>
      <c r="S284" s="7">
        <f t="shared" si="34"/>
        <v>0.83772523076808136</v>
      </c>
      <c r="T284" s="7">
        <f t="shared" si="35"/>
        <v>7.2400855251503873E-2</v>
      </c>
      <c r="U284" s="7">
        <f t="shared" si="36"/>
        <v>4.7870013186747509E-2</v>
      </c>
      <c r="V284" s="7">
        <f t="shared" si="37"/>
        <v>3.8809091008718676E-2</v>
      </c>
      <c r="W284" s="7">
        <f t="shared" si="38"/>
        <v>7.6132120939650409E-3</v>
      </c>
      <c r="X284" s="7">
        <f t="shared" si="39"/>
        <v>3.7232232478581401E-2</v>
      </c>
      <c r="Y284">
        <v>5.9397260273972599</v>
      </c>
      <c r="Z284">
        <v>3.69</v>
      </c>
      <c r="AA284" t="s">
        <v>109</v>
      </c>
    </row>
    <row r="285" spans="1:27">
      <c r="A285" t="s">
        <v>559</v>
      </c>
      <c r="B285" t="s">
        <v>560</v>
      </c>
      <c r="C285">
        <v>0.03</v>
      </c>
      <c r="D285">
        <v>0.03</v>
      </c>
      <c r="E285">
        <v>0.03</v>
      </c>
      <c r="F285">
        <v>0.03</v>
      </c>
      <c r="G285">
        <v>1.36</v>
      </c>
      <c r="H285">
        <v>1.37</v>
      </c>
      <c r="I285">
        <v>0.06</v>
      </c>
      <c r="J285">
        <v>0.15</v>
      </c>
      <c r="K285">
        <v>331.5</v>
      </c>
      <c r="L285">
        <v>3</v>
      </c>
      <c r="M285">
        <v>0.16</v>
      </c>
      <c r="N285">
        <v>0.08</v>
      </c>
      <c r="O285">
        <v>27.7</v>
      </c>
      <c r="P285">
        <v>2</v>
      </c>
      <c r="Q285" s="7">
        <f t="shared" si="32"/>
        <v>1.0415991925903174</v>
      </c>
      <c r="R285" s="7">
        <f t="shared" si="33"/>
        <v>3.8530482787756323E-2</v>
      </c>
      <c r="S285" s="7">
        <f t="shared" si="34"/>
        <v>1.1482420616653701</v>
      </c>
      <c r="T285" s="7">
        <f t="shared" si="35"/>
        <v>9.0756780844747351E-2</v>
      </c>
      <c r="U285" s="7">
        <f t="shared" si="36"/>
        <v>8.2905564019160286E-2</v>
      </c>
      <c r="V285" s="7">
        <f t="shared" si="37"/>
        <v>1.5083639562106666E-2</v>
      </c>
      <c r="W285" s="7">
        <f t="shared" si="38"/>
        <v>3.4637769582665772E-3</v>
      </c>
      <c r="X285" s="7">
        <f t="shared" si="39"/>
        <v>3.3525315669061903E-2</v>
      </c>
      <c r="Y285">
        <v>7.5315068493150683</v>
      </c>
      <c r="Z285">
        <v>7</v>
      </c>
      <c r="AA285" t="s">
        <v>25</v>
      </c>
    </row>
    <row r="286" spans="1:27">
      <c r="A286" t="s">
        <v>561</v>
      </c>
      <c r="B286" t="s">
        <v>562</v>
      </c>
      <c r="C286">
        <v>0.36</v>
      </c>
      <c r="D286">
        <v>0.36</v>
      </c>
      <c r="E286">
        <v>0.05</v>
      </c>
      <c r="F286">
        <v>0.05</v>
      </c>
      <c r="G286">
        <v>1.26</v>
      </c>
      <c r="H286">
        <v>1.27</v>
      </c>
      <c r="I286">
        <v>0.09</v>
      </c>
      <c r="J286">
        <v>0.14000000000000001</v>
      </c>
      <c r="K286">
        <v>2.8758911</v>
      </c>
      <c r="L286">
        <v>2.5000000000000002E-6</v>
      </c>
      <c r="M286">
        <v>0</v>
      </c>
      <c r="N286">
        <v>0</v>
      </c>
      <c r="O286">
        <v>43.3</v>
      </c>
      <c r="P286">
        <v>1.2</v>
      </c>
      <c r="Q286" s="7">
        <f t="shared" si="32"/>
        <v>4.2879951803868756E-2</v>
      </c>
      <c r="R286" s="7">
        <f t="shared" si="33"/>
        <v>1.5756412738289357E-3</v>
      </c>
      <c r="S286" s="7">
        <f t="shared" si="34"/>
        <v>0.35521503949862576</v>
      </c>
      <c r="T286" s="7">
        <f t="shared" si="35"/>
        <v>1.9456089574326124E-2</v>
      </c>
      <c r="U286" s="7">
        <f t="shared" si="36"/>
        <v>9.844296706659374E-3</v>
      </c>
      <c r="V286" s="7">
        <f t="shared" si="37"/>
        <v>0</v>
      </c>
      <c r="W286" s="7">
        <f t="shared" si="38"/>
        <v>1.0292897840099767E-7</v>
      </c>
      <c r="X286" s="7">
        <f t="shared" si="39"/>
        <v>1.6781812889698856E-2</v>
      </c>
      <c r="Y286">
        <v>0.75894853698630138</v>
      </c>
      <c r="Z286">
        <v>3.8</v>
      </c>
      <c r="AA286" t="s">
        <v>563</v>
      </c>
    </row>
    <row r="287" spans="1:27">
      <c r="A287" t="s">
        <v>564</v>
      </c>
      <c r="B287" t="s">
        <v>565</v>
      </c>
      <c r="C287">
        <v>0.45</v>
      </c>
      <c r="D287">
        <v>0.32</v>
      </c>
      <c r="E287">
        <v>7.0000000000000007E-2</v>
      </c>
      <c r="F287">
        <v>0.02</v>
      </c>
      <c r="G287">
        <v>1.26</v>
      </c>
      <c r="H287">
        <v>1.24</v>
      </c>
      <c r="I287">
        <v>0.09</v>
      </c>
      <c r="J287">
        <v>0.12</v>
      </c>
      <c r="K287">
        <v>4.0720000000000001</v>
      </c>
      <c r="L287">
        <v>7.0000000000000001E-3</v>
      </c>
      <c r="M287">
        <v>1.6E-2</v>
      </c>
      <c r="N287">
        <v>0.01</v>
      </c>
      <c r="O287">
        <v>149.6</v>
      </c>
      <c r="P287">
        <v>3</v>
      </c>
      <c r="Q287" s="7">
        <f t="shared" si="32"/>
        <v>5.3639390164127047E-2</v>
      </c>
      <c r="R287" s="7">
        <f t="shared" si="33"/>
        <v>1.7313945413254296E-3</v>
      </c>
      <c r="S287" s="7">
        <f t="shared" si="34"/>
        <v>1.3561358571596955</v>
      </c>
      <c r="T287" s="7">
        <f t="shared" si="35"/>
        <v>7.1036242093209717E-2</v>
      </c>
      <c r="U287" s="7">
        <f t="shared" si="36"/>
        <v>2.7195237777266627E-2</v>
      </c>
      <c r="V287" s="7">
        <f t="shared" si="37"/>
        <v>2.1703729869401701E-4</v>
      </c>
      <c r="W287" s="7">
        <f t="shared" si="38"/>
        <v>7.7709160118843068E-4</v>
      </c>
      <c r="X287" s="7">
        <f t="shared" si="39"/>
        <v>6.5619476959340117E-2</v>
      </c>
      <c r="Y287">
        <v>0.78356164383561644</v>
      </c>
      <c r="Z287">
        <v>4.72</v>
      </c>
      <c r="AA287" t="s">
        <v>1521</v>
      </c>
    </row>
    <row r="288" spans="1:27">
      <c r="A288" t="s">
        <v>566</v>
      </c>
      <c r="B288" t="s">
        <v>567</v>
      </c>
      <c r="C288">
        <v>-0.04</v>
      </c>
      <c r="D288">
        <v>-0.04</v>
      </c>
      <c r="E288">
        <v>0.03</v>
      </c>
      <c r="F288">
        <v>0.03</v>
      </c>
      <c r="G288">
        <v>1.47</v>
      </c>
      <c r="H288">
        <v>1.45</v>
      </c>
      <c r="I288">
        <v>0.11</v>
      </c>
      <c r="J288">
        <v>0.14000000000000001</v>
      </c>
      <c r="K288">
        <v>431.8</v>
      </c>
      <c r="L288">
        <v>3.1</v>
      </c>
      <c r="M288">
        <v>0.10100000000000001</v>
      </c>
      <c r="N288">
        <v>3.5999999999999997E-2</v>
      </c>
      <c r="O288">
        <v>60.7</v>
      </c>
      <c r="P288">
        <v>1.9</v>
      </c>
      <c r="Q288" s="7">
        <f t="shared" si="32"/>
        <v>1.2660451186229351</v>
      </c>
      <c r="R288" s="7">
        <f t="shared" si="33"/>
        <v>4.1194379229892122E-2</v>
      </c>
      <c r="S288" s="7">
        <f t="shared" si="34"/>
        <v>2.8763731966231871</v>
      </c>
      <c r="T288" s="7">
        <f t="shared" si="35"/>
        <v>0.17154390795579083</v>
      </c>
      <c r="U288" s="7">
        <f t="shared" si="36"/>
        <v>9.0034745858056944E-2</v>
      </c>
      <c r="V288" s="7">
        <f t="shared" si="37"/>
        <v>1.0566279560720824E-2</v>
      </c>
      <c r="W288" s="7">
        <f t="shared" si="38"/>
        <v>6.8834004242179121E-3</v>
      </c>
      <c r="X288" s="7">
        <f t="shared" si="39"/>
        <v>0.14547174787519568</v>
      </c>
      <c r="Y288">
        <v>3.4904109589041101</v>
      </c>
      <c r="Z288">
        <v>4.7</v>
      </c>
      <c r="AA288" t="s">
        <v>25</v>
      </c>
    </row>
    <row r="289" spans="1:27">
      <c r="A289" t="s">
        <v>568</v>
      </c>
      <c r="B289" t="s">
        <v>569</v>
      </c>
      <c r="C289">
        <v>-0.36</v>
      </c>
      <c r="D289">
        <v>-0.36</v>
      </c>
      <c r="E289">
        <v>0.01</v>
      </c>
      <c r="F289">
        <v>0.01</v>
      </c>
      <c r="G289">
        <v>0.86</v>
      </c>
      <c r="H289">
        <v>0.86</v>
      </c>
      <c r="I289">
        <v>0.06</v>
      </c>
      <c r="J289">
        <v>0.06</v>
      </c>
      <c r="K289">
        <v>1096</v>
      </c>
      <c r="L289">
        <v>27</v>
      </c>
      <c r="M289">
        <v>0</v>
      </c>
      <c r="N289">
        <v>0</v>
      </c>
      <c r="O289">
        <v>3.85</v>
      </c>
      <c r="P289">
        <v>0.42</v>
      </c>
      <c r="Q289" s="7">
        <f t="shared" si="32"/>
        <v>1.9792984149657793</v>
      </c>
      <c r="R289" s="7">
        <f t="shared" si="33"/>
        <v>5.6351274499246415E-2</v>
      </c>
      <c r="S289" s="7">
        <f t="shared" si="34"/>
        <v>0.17657940033281738</v>
      </c>
      <c r="T289" s="7">
        <f t="shared" si="35"/>
        <v>2.0991116867013743E-2</v>
      </c>
      <c r="U289" s="7">
        <f t="shared" si="36"/>
        <v>1.9263207309034622E-2</v>
      </c>
      <c r="V289" s="7">
        <f t="shared" si="37"/>
        <v>0</v>
      </c>
      <c r="W289" s="7">
        <f t="shared" si="38"/>
        <v>1.4500133239008718E-3</v>
      </c>
      <c r="X289" s="7">
        <f t="shared" si="39"/>
        <v>8.2129953643170876E-3</v>
      </c>
      <c r="Y289">
        <v>5.8328767123287673</v>
      </c>
      <c r="Z289">
        <v>1.73</v>
      </c>
      <c r="AA289" t="s">
        <v>292</v>
      </c>
    </row>
    <row r="290" spans="1:27">
      <c r="A290" t="s">
        <v>570</v>
      </c>
      <c r="B290" t="s">
        <v>571</v>
      </c>
      <c r="C290">
        <v>-0.01</v>
      </c>
      <c r="D290">
        <v>-0.03</v>
      </c>
      <c r="E290">
        <v>0.04</v>
      </c>
      <c r="F290">
        <v>0.02</v>
      </c>
      <c r="G290">
        <v>1.01</v>
      </c>
      <c r="H290">
        <v>1</v>
      </c>
      <c r="I290">
        <v>7.0000000000000007E-2</v>
      </c>
      <c r="J290">
        <v>0.08</v>
      </c>
      <c r="K290">
        <v>5894</v>
      </c>
      <c r="L290">
        <v>3541</v>
      </c>
      <c r="M290">
        <v>0.38</v>
      </c>
      <c r="N290">
        <v>0.3</v>
      </c>
      <c r="O290">
        <v>31.1</v>
      </c>
      <c r="P290">
        <v>5.55</v>
      </c>
      <c r="Q290" s="7">
        <f t="shared" si="32"/>
        <v>6.3886855295946896</v>
      </c>
      <c r="R290" s="7">
        <f t="shared" si="33"/>
        <v>2.5644634479669599</v>
      </c>
      <c r="S290" s="7">
        <f t="shared" si="34"/>
        <v>2.5560890314095794</v>
      </c>
      <c r="T290" s="7">
        <f t="shared" si="35"/>
        <v>0.77480077764816646</v>
      </c>
      <c r="U290" s="7">
        <f t="shared" si="36"/>
        <v>0.45615093647341365</v>
      </c>
      <c r="V290" s="7">
        <f t="shared" si="37"/>
        <v>0.3405728723476999</v>
      </c>
      <c r="W290" s="7">
        <f t="shared" si="38"/>
        <v>0.51188277684771688</v>
      </c>
      <c r="X290" s="7">
        <f t="shared" si="39"/>
        <v>0.11928415479911371</v>
      </c>
      <c r="Y290">
        <v>14.520547945205481</v>
      </c>
      <c r="Z290">
        <v>15.3</v>
      </c>
      <c r="AA290" t="s">
        <v>1521</v>
      </c>
    </row>
    <row r="291" spans="1:27">
      <c r="A291" t="s">
        <v>572</v>
      </c>
      <c r="B291" t="s">
        <v>573</v>
      </c>
      <c r="C291">
        <v>0.28999999999999998</v>
      </c>
      <c r="D291">
        <v>0.28999999999999998</v>
      </c>
      <c r="E291">
        <v>0.02</v>
      </c>
      <c r="F291">
        <v>0.02</v>
      </c>
      <c r="G291">
        <v>1.08</v>
      </c>
      <c r="H291">
        <v>1.08</v>
      </c>
      <c r="I291">
        <v>0.08</v>
      </c>
      <c r="J291">
        <v>0.09</v>
      </c>
      <c r="K291">
        <v>2097</v>
      </c>
      <c r="L291">
        <v>930</v>
      </c>
      <c r="M291">
        <v>0.6</v>
      </c>
      <c r="N291">
        <v>0.24</v>
      </c>
      <c r="O291">
        <v>58</v>
      </c>
      <c r="P291">
        <v>18</v>
      </c>
      <c r="Q291" s="7">
        <f t="shared" si="32"/>
        <v>3.2911294330680354</v>
      </c>
      <c r="R291" s="7">
        <f t="shared" si="33"/>
        <v>0.97734197149386126</v>
      </c>
      <c r="S291" s="7">
        <f t="shared" si="34"/>
        <v>3.0752241998511405</v>
      </c>
      <c r="T291" s="7">
        <f t="shared" si="35"/>
        <v>1.2725311279543954</v>
      </c>
      <c r="U291" s="7">
        <f t="shared" si="36"/>
        <v>0.954379924091733</v>
      </c>
      <c r="V291" s="7">
        <f t="shared" si="37"/>
        <v>0.69192544496650643</v>
      </c>
      <c r="W291" s="7">
        <f t="shared" si="38"/>
        <v>0.45461111204284849</v>
      </c>
      <c r="X291" s="7">
        <f t="shared" si="39"/>
        <v>0.15186292344943902</v>
      </c>
      <c r="Y291">
        <v>5.7589041095890412</v>
      </c>
      <c r="Z291">
        <v>3.58</v>
      </c>
      <c r="AA291" t="s">
        <v>115</v>
      </c>
    </row>
    <row r="292" spans="1:27">
      <c r="A292" t="s">
        <v>574</v>
      </c>
      <c r="B292" t="s">
        <v>575</v>
      </c>
      <c r="C292">
        <v>-0.3</v>
      </c>
      <c r="D292">
        <v>-0.3</v>
      </c>
      <c r="E292">
        <v>0.02</v>
      </c>
      <c r="F292">
        <v>0.02</v>
      </c>
      <c r="G292">
        <v>1.4</v>
      </c>
      <c r="H292">
        <v>1.4</v>
      </c>
      <c r="I292">
        <v>0.1</v>
      </c>
      <c r="J292">
        <v>0.1</v>
      </c>
      <c r="K292">
        <v>689</v>
      </c>
      <c r="L292">
        <v>13</v>
      </c>
      <c r="M292">
        <v>0</v>
      </c>
      <c r="N292">
        <v>0.11</v>
      </c>
      <c r="O292">
        <v>36.6</v>
      </c>
      <c r="P292">
        <v>1.8</v>
      </c>
      <c r="Q292" s="7">
        <f t="shared" si="32"/>
        <v>1.7086780883795782</v>
      </c>
      <c r="R292" s="7">
        <f t="shared" si="33"/>
        <v>4.601121469677618E-2</v>
      </c>
      <c r="S292" s="7">
        <f t="shared" si="34"/>
        <v>1.9899844022832811</v>
      </c>
      <c r="T292" s="7">
        <f t="shared" si="35"/>
        <v>0.13680088022838671</v>
      </c>
      <c r="U292" s="7">
        <f t="shared" si="36"/>
        <v>9.7868085358194148E-2</v>
      </c>
      <c r="V292" s="7">
        <f t="shared" si="37"/>
        <v>0</v>
      </c>
      <c r="W292" s="7">
        <f t="shared" si="38"/>
        <v>1.2515625171592968E-2</v>
      </c>
      <c r="X292" s="7">
        <f t="shared" si="39"/>
        <v>9.476116201348958E-2</v>
      </c>
      <c r="Y292">
        <v>4.0493150684931507</v>
      </c>
      <c r="Z292">
        <v>4.7</v>
      </c>
      <c r="AA292" t="s">
        <v>28</v>
      </c>
    </row>
    <row r="293" spans="1:27">
      <c r="A293" t="s">
        <v>576</v>
      </c>
      <c r="B293" t="s">
        <v>577</v>
      </c>
      <c r="C293">
        <v>-0.01</v>
      </c>
      <c r="D293">
        <v>-0.01</v>
      </c>
      <c r="E293">
        <v>0.01</v>
      </c>
      <c r="F293">
        <v>0.01</v>
      </c>
      <c r="G293">
        <v>1.08</v>
      </c>
      <c r="H293">
        <v>1.08</v>
      </c>
      <c r="I293">
        <v>7.0000000000000007E-2</v>
      </c>
      <c r="J293">
        <v>0.09</v>
      </c>
      <c r="K293">
        <v>499.4</v>
      </c>
      <c r="L293">
        <v>3.6</v>
      </c>
      <c r="M293">
        <v>0.34</v>
      </c>
      <c r="N293">
        <v>2.1000000000000001E-2</v>
      </c>
      <c r="O293">
        <v>69.150000000000006</v>
      </c>
      <c r="P293">
        <v>1.2</v>
      </c>
      <c r="Q293" s="7">
        <f t="shared" si="32"/>
        <v>1.2644792321400771</v>
      </c>
      <c r="R293" s="7">
        <f t="shared" si="33"/>
        <v>3.5646213064323959E-2</v>
      </c>
      <c r="S293" s="7">
        <f t="shared" si="34"/>
        <v>2.6715218072746563</v>
      </c>
      <c r="T293" s="7">
        <f t="shared" si="35"/>
        <v>0.12641667384207081</v>
      </c>
      <c r="U293" s="7">
        <f t="shared" si="36"/>
        <v>4.6360465202163241E-2</v>
      </c>
      <c r="V293" s="7">
        <f t="shared" si="37"/>
        <v>2.156791689726487E-2</v>
      </c>
      <c r="W293" s="7">
        <f t="shared" si="38"/>
        <v>6.419355564136143E-3</v>
      </c>
      <c r="X293" s="7">
        <f t="shared" si="39"/>
        <v>0.11543612747483084</v>
      </c>
      <c r="Y293">
        <v>4.9068493150684933</v>
      </c>
      <c r="Z293">
        <v>3.9</v>
      </c>
      <c r="AA293" t="s">
        <v>109</v>
      </c>
    </row>
    <row r="294" spans="1:27">
      <c r="A294" t="s">
        <v>578</v>
      </c>
      <c r="B294" t="s">
        <v>579</v>
      </c>
      <c r="C294">
        <v>0.28000000000000003</v>
      </c>
      <c r="D294">
        <v>0.28000000000000003</v>
      </c>
      <c r="E294">
        <v>0.03</v>
      </c>
      <c r="F294">
        <v>0.03</v>
      </c>
      <c r="G294">
        <v>0.94</v>
      </c>
      <c r="H294">
        <v>0.95</v>
      </c>
      <c r="I294">
        <v>7.0000000000000007E-2</v>
      </c>
      <c r="J294">
        <v>7.0000000000000007E-2</v>
      </c>
      <c r="K294">
        <v>18.596</v>
      </c>
      <c r="L294">
        <v>2.1000000000000001E-2</v>
      </c>
      <c r="M294">
        <v>0.38</v>
      </c>
      <c r="N294">
        <v>0.15</v>
      </c>
      <c r="O294">
        <v>1.78</v>
      </c>
      <c r="P294">
        <v>0.31</v>
      </c>
      <c r="Q294" s="7">
        <f t="shared" si="32"/>
        <v>0.13510113070851432</v>
      </c>
      <c r="R294" s="7">
        <f t="shared" si="33"/>
        <v>3.3198318284988274E-3</v>
      </c>
      <c r="S294" s="7">
        <f t="shared" si="34"/>
        <v>2.0735815922053254E-2</v>
      </c>
      <c r="T294" s="7">
        <f t="shared" si="35"/>
        <v>3.9984208453165996E-3</v>
      </c>
      <c r="U294" s="7">
        <f t="shared" si="36"/>
        <v>3.6112937841778136E-3</v>
      </c>
      <c r="V294" s="7">
        <f t="shared" si="37"/>
        <v>1.3814183117777411E-3</v>
      </c>
      <c r="W294" s="7">
        <f t="shared" si="38"/>
        <v>7.8054802890069288E-6</v>
      </c>
      <c r="X294" s="7">
        <f t="shared" si="39"/>
        <v>1.0186014838903354E-3</v>
      </c>
      <c r="Y294">
        <v>5.2712328767123289</v>
      </c>
      <c r="Z294">
        <v>1.24</v>
      </c>
      <c r="AA294" t="s">
        <v>292</v>
      </c>
    </row>
    <row r="295" spans="1:27">
      <c r="A295" t="s">
        <v>580</v>
      </c>
      <c r="B295" t="s">
        <v>581</v>
      </c>
      <c r="C295">
        <v>-0.13</v>
      </c>
      <c r="D295">
        <v>-0.13</v>
      </c>
      <c r="E295">
        <v>0.02</v>
      </c>
      <c r="F295">
        <v>0.02</v>
      </c>
      <c r="G295">
        <v>0.94</v>
      </c>
      <c r="H295">
        <v>0.87</v>
      </c>
      <c r="I295">
        <v>0.06</v>
      </c>
      <c r="J295">
        <v>0.06</v>
      </c>
      <c r="K295">
        <v>3341.5587999999998</v>
      </c>
      <c r="L295">
        <v>92.6798</v>
      </c>
      <c r="M295">
        <v>4.3999999999999997E-2</v>
      </c>
      <c r="N295">
        <v>4.4999999999999998E-2</v>
      </c>
      <c r="O295">
        <v>14.0318</v>
      </c>
      <c r="P295">
        <v>0.74974099999999999</v>
      </c>
      <c r="Q295" s="7">
        <f t="shared" si="32"/>
        <v>4.1777640937543286</v>
      </c>
      <c r="R295" s="7">
        <f t="shared" si="33"/>
        <v>0.12325209813707812</v>
      </c>
      <c r="S295" s="7">
        <f t="shared" si="34"/>
        <v>0.93950394539726112</v>
      </c>
      <c r="T295" s="7">
        <f t="shared" si="35"/>
        <v>6.6818655272193037E-2</v>
      </c>
      <c r="U295" s="7">
        <f t="shared" si="36"/>
        <v>5.0199163865369233E-2</v>
      </c>
      <c r="V295" s="7">
        <f t="shared" si="37"/>
        <v>1.8638261793698372E-3</v>
      </c>
      <c r="W295" s="7">
        <f t="shared" si="38"/>
        <v>8.6858701751838241E-3</v>
      </c>
      <c r="X295" s="7">
        <f t="shared" si="39"/>
        <v>4.3195583696425795E-2</v>
      </c>
      <c r="Y295">
        <v>10.37808219178082</v>
      </c>
      <c r="Z295">
        <v>2.6617600000000001</v>
      </c>
      <c r="AA295" t="s">
        <v>28</v>
      </c>
    </row>
    <row r="296" spans="1:27">
      <c r="A296" t="s">
        <v>582</v>
      </c>
      <c r="B296" t="s">
        <v>583</v>
      </c>
      <c r="C296">
        <v>0.25</v>
      </c>
      <c r="D296">
        <v>0.25</v>
      </c>
      <c r="E296">
        <v>0.02</v>
      </c>
      <c r="F296">
        <v>0.02</v>
      </c>
      <c r="G296">
        <v>1.0900000000000001</v>
      </c>
      <c r="H296">
        <v>1.1000000000000001</v>
      </c>
      <c r="I296">
        <v>0.08</v>
      </c>
      <c r="J296">
        <v>0.1</v>
      </c>
      <c r="K296">
        <v>163.94</v>
      </c>
      <c r="L296">
        <v>0.01</v>
      </c>
      <c r="M296">
        <v>0.61</v>
      </c>
      <c r="N296">
        <v>0.03</v>
      </c>
      <c r="O296">
        <v>225</v>
      </c>
      <c r="P296">
        <v>2</v>
      </c>
      <c r="Q296" s="7">
        <f t="shared" si="32"/>
        <v>0.60542303273435893</v>
      </c>
      <c r="R296" s="7">
        <f t="shared" si="33"/>
        <v>1.8346169026351118E-2</v>
      </c>
      <c r="S296" s="7">
        <f t="shared" si="34"/>
        <v>5.1147924553043191</v>
      </c>
      <c r="T296" s="7">
        <f t="shared" si="35"/>
        <v>0.29289548991190506</v>
      </c>
      <c r="U296" s="7">
        <f t="shared" si="36"/>
        <v>4.5464821824927282E-2</v>
      </c>
      <c r="V296" s="7">
        <f t="shared" si="37"/>
        <v>0.14906944088560128</v>
      </c>
      <c r="W296" s="7">
        <f t="shared" si="38"/>
        <v>1.0399724401822461E-4</v>
      </c>
      <c r="X296" s="7">
        <f t="shared" si="39"/>
        <v>0.24798993722687609</v>
      </c>
      <c r="Y296">
        <v>3.5945205479452049</v>
      </c>
      <c r="Z296">
        <v>4.3600000000000003</v>
      </c>
      <c r="AA296" t="s">
        <v>115</v>
      </c>
    </row>
    <row r="297" spans="1:27" s="8" customFormat="1">
      <c r="A297" s="8" t="s">
        <v>584</v>
      </c>
      <c r="B297" s="8" t="s">
        <v>585</v>
      </c>
      <c r="K297" s="8">
        <v>1835.9</v>
      </c>
      <c r="L297" s="8">
        <v>2</v>
      </c>
      <c r="M297" s="8">
        <v>0.16500000000000001</v>
      </c>
      <c r="N297" s="8">
        <v>2E-3</v>
      </c>
      <c r="Q297" s="8">
        <f t="shared" si="32"/>
        <v>0</v>
      </c>
      <c r="R297" s="8" t="e">
        <f t="shared" si="33"/>
        <v>#DIV/0!</v>
      </c>
      <c r="S297" s="8">
        <f t="shared" si="34"/>
        <v>0</v>
      </c>
      <c r="T297" s="8" t="e">
        <f t="shared" si="35"/>
        <v>#DIV/0!</v>
      </c>
      <c r="U297" s="8">
        <f t="shared" si="36"/>
        <v>0</v>
      </c>
      <c r="V297" s="8">
        <f t="shared" si="37"/>
        <v>0</v>
      </c>
      <c r="W297" s="8">
        <f t="shared" si="38"/>
        <v>0</v>
      </c>
      <c r="X297" s="8" t="e">
        <f t="shared" si="39"/>
        <v>#DIV/0!</v>
      </c>
    </row>
    <row r="298" spans="1:27">
      <c r="A298" t="s">
        <v>586</v>
      </c>
      <c r="B298" t="s">
        <v>587</v>
      </c>
      <c r="C298">
        <v>-0.23</v>
      </c>
      <c r="D298">
        <v>-0.26</v>
      </c>
      <c r="E298">
        <v>0.04</v>
      </c>
      <c r="F298">
        <v>0.01</v>
      </c>
      <c r="G298">
        <v>1.03</v>
      </c>
      <c r="H298">
        <v>1.08</v>
      </c>
      <c r="I298">
        <v>0.09</v>
      </c>
      <c r="J298">
        <v>0.09</v>
      </c>
      <c r="K298">
        <v>408.6</v>
      </c>
      <c r="L298">
        <v>0.5</v>
      </c>
      <c r="M298">
        <v>0.46</v>
      </c>
      <c r="N298">
        <v>0.02</v>
      </c>
      <c r="O298">
        <v>48.3</v>
      </c>
      <c r="P298">
        <v>1</v>
      </c>
      <c r="Q298" s="7">
        <f t="shared" si="32"/>
        <v>1.1061437854516527</v>
      </c>
      <c r="R298" s="7">
        <f t="shared" si="33"/>
        <v>3.0739464290593214E-2</v>
      </c>
      <c r="S298" s="7">
        <f t="shared" si="34"/>
        <v>1.6478305575650214</v>
      </c>
      <c r="T298" s="7">
        <f t="shared" si="35"/>
        <v>9.9573279653723076E-2</v>
      </c>
      <c r="U298" s="7">
        <f t="shared" si="36"/>
        <v>3.4116574690787195E-2</v>
      </c>
      <c r="V298" s="7">
        <f t="shared" si="37"/>
        <v>1.9228870027394977E-2</v>
      </c>
      <c r="W298" s="7">
        <f t="shared" si="38"/>
        <v>6.7214494924336073E-4</v>
      </c>
      <c r="X298" s="7">
        <f t="shared" si="39"/>
        <v>9.1546142086945628E-2</v>
      </c>
      <c r="Y298">
        <v>11.257534246575339</v>
      </c>
      <c r="Z298">
        <v>3.2</v>
      </c>
      <c r="AA298" t="s">
        <v>1521</v>
      </c>
    </row>
    <row r="299" spans="1:27">
      <c r="A299" t="s">
        <v>588</v>
      </c>
      <c r="B299" t="s">
        <v>587</v>
      </c>
      <c r="C299">
        <v>-0.23</v>
      </c>
      <c r="D299">
        <v>-0.26</v>
      </c>
      <c r="E299">
        <v>0.04</v>
      </c>
      <c r="F299">
        <v>0.01</v>
      </c>
      <c r="G299">
        <v>1.03</v>
      </c>
      <c r="H299">
        <v>1.08</v>
      </c>
      <c r="I299">
        <v>0.09</v>
      </c>
      <c r="J299">
        <v>0.09</v>
      </c>
      <c r="K299">
        <v>3452</v>
      </c>
      <c r="L299">
        <v>105</v>
      </c>
      <c r="M299">
        <v>0.06</v>
      </c>
      <c r="N299">
        <v>0.05</v>
      </c>
      <c r="O299">
        <v>24.2</v>
      </c>
      <c r="P299">
        <v>1.1000000000000001</v>
      </c>
      <c r="Q299" s="7">
        <f t="shared" si="32"/>
        <v>4.5883851643546318</v>
      </c>
      <c r="R299" s="7">
        <f t="shared" si="33"/>
        <v>0.15780351575352664</v>
      </c>
      <c r="S299" s="7">
        <f t="shared" si="34"/>
        <v>1.8903772437499424</v>
      </c>
      <c r="T299" s="7">
        <f t="shared" si="35"/>
        <v>0.13715857348148988</v>
      </c>
      <c r="U299" s="7">
        <f t="shared" si="36"/>
        <v>8.5926238352270132E-2</v>
      </c>
      <c r="V299" s="7">
        <f t="shared" si="37"/>
        <v>5.6916215688978594E-3</v>
      </c>
      <c r="W299" s="7">
        <f t="shared" si="38"/>
        <v>1.9166629064672081E-2</v>
      </c>
      <c r="X299" s="7">
        <f t="shared" si="39"/>
        <v>0.10502095798610792</v>
      </c>
      <c r="Y299">
        <v>11.257534246575339</v>
      </c>
      <c r="Z299">
        <v>3.2</v>
      </c>
      <c r="AA299" t="s">
        <v>1521</v>
      </c>
    </row>
    <row r="300" spans="1:27">
      <c r="A300" t="s">
        <v>589</v>
      </c>
      <c r="B300" t="s">
        <v>590</v>
      </c>
      <c r="C300">
        <v>0.1</v>
      </c>
      <c r="D300">
        <v>0.06</v>
      </c>
      <c r="E300">
        <v>7.0000000000000007E-2</v>
      </c>
      <c r="F300">
        <v>0.03</v>
      </c>
      <c r="G300">
        <v>1.52</v>
      </c>
      <c r="H300">
        <v>1.56</v>
      </c>
      <c r="I300">
        <v>0.15</v>
      </c>
      <c r="J300">
        <v>0.18</v>
      </c>
      <c r="K300">
        <v>885</v>
      </c>
      <c r="L300">
        <v>63</v>
      </c>
      <c r="M300">
        <v>0.03</v>
      </c>
      <c r="N300">
        <v>0.1</v>
      </c>
      <c r="O300">
        <v>32.200000000000003</v>
      </c>
      <c r="P300">
        <v>8.6999999999999993</v>
      </c>
      <c r="Q300" s="7">
        <f t="shared" si="32"/>
        <v>2.0931891276436252</v>
      </c>
      <c r="R300" s="7">
        <f t="shared" si="33"/>
        <v>0.12786484088459416</v>
      </c>
      <c r="S300" s="7">
        <f t="shared" si="34"/>
        <v>2.0445669184951663</v>
      </c>
      <c r="T300" s="7">
        <f t="shared" si="35"/>
        <v>0.56985079436656405</v>
      </c>
      <c r="U300" s="7">
        <f t="shared" si="36"/>
        <v>0.55241404319589904</v>
      </c>
      <c r="V300" s="7">
        <f t="shared" si="37"/>
        <v>6.1392260589385452E-3</v>
      </c>
      <c r="W300" s="7">
        <f t="shared" si="38"/>
        <v>4.8515147218529377E-2</v>
      </c>
      <c r="X300" s="7">
        <f t="shared" si="39"/>
        <v>0.13106198195481833</v>
      </c>
      <c r="Y300">
        <v>3.9068493150684929</v>
      </c>
      <c r="Z300">
        <v>10.9</v>
      </c>
      <c r="AA300" t="s">
        <v>1521</v>
      </c>
    </row>
    <row r="301" spans="1:27">
      <c r="A301" t="s">
        <v>592</v>
      </c>
      <c r="B301" t="s">
        <v>593</v>
      </c>
      <c r="C301">
        <v>-0.62</v>
      </c>
      <c r="D301">
        <v>-0.62</v>
      </c>
      <c r="E301">
        <v>0.02</v>
      </c>
      <c r="F301">
        <v>0.02</v>
      </c>
      <c r="G301">
        <v>0.91</v>
      </c>
      <c r="H301">
        <v>0.91</v>
      </c>
      <c r="I301">
        <v>0.06</v>
      </c>
      <c r="J301">
        <v>0.06</v>
      </c>
      <c r="K301">
        <v>194.3</v>
      </c>
      <c r="L301">
        <v>0.3</v>
      </c>
      <c r="M301">
        <v>0.17</v>
      </c>
      <c r="N301">
        <v>0.03</v>
      </c>
      <c r="O301">
        <v>32</v>
      </c>
      <c r="P301">
        <v>2</v>
      </c>
      <c r="Q301" s="7">
        <f t="shared" si="32"/>
        <v>0.63650295105095545</v>
      </c>
      <c r="R301" s="7">
        <f t="shared" si="33"/>
        <v>1.4004409945903332E-2</v>
      </c>
      <c r="S301" s="7">
        <f t="shared" si="34"/>
        <v>0.8436791304083574</v>
      </c>
      <c r="T301" s="7">
        <f t="shared" si="35"/>
        <v>6.4618495714282423E-2</v>
      </c>
      <c r="U301" s="7">
        <f t="shared" si="36"/>
        <v>5.2729945650522338E-2</v>
      </c>
      <c r="V301" s="7">
        <f t="shared" si="37"/>
        <v>4.4308140923515829E-3</v>
      </c>
      <c r="W301" s="7">
        <f t="shared" si="38"/>
        <v>4.3421468368932449E-4</v>
      </c>
      <c r="X301" s="7">
        <f t="shared" si="39"/>
        <v>3.7084796941026697E-2</v>
      </c>
      <c r="Y301">
        <v>10.199999999999999</v>
      </c>
      <c r="Z301">
        <v>6.14</v>
      </c>
      <c r="AA301" t="s">
        <v>115</v>
      </c>
    </row>
    <row r="302" spans="1:27">
      <c r="A302" t="s">
        <v>594</v>
      </c>
      <c r="B302" t="s">
        <v>593</v>
      </c>
      <c r="C302">
        <v>-0.62</v>
      </c>
      <c r="D302">
        <v>-0.62</v>
      </c>
      <c r="E302">
        <v>0.02</v>
      </c>
      <c r="F302">
        <v>0.02</v>
      </c>
      <c r="G302">
        <v>0.91</v>
      </c>
      <c r="H302">
        <v>0.91</v>
      </c>
      <c r="I302">
        <v>0.06</v>
      </c>
      <c r="J302">
        <v>0.06</v>
      </c>
      <c r="K302">
        <v>391.9</v>
      </c>
      <c r="L302">
        <v>1</v>
      </c>
      <c r="M302">
        <v>0.16</v>
      </c>
      <c r="N302">
        <v>0.1</v>
      </c>
      <c r="O302">
        <v>24.9</v>
      </c>
      <c r="P302">
        <v>1</v>
      </c>
      <c r="Q302" s="7">
        <f t="shared" si="32"/>
        <v>1.0160975326567656</v>
      </c>
      <c r="R302" s="7">
        <f t="shared" si="33"/>
        <v>2.2398607490317947E-2</v>
      </c>
      <c r="S302" s="7">
        <f t="shared" si="34"/>
        <v>0.83086568594060339</v>
      </c>
      <c r="T302" s="7">
        <f t="shared" si="35"/>
        <v>5.1321428884874898E-2</v>
      </c>
      <c r="U302" s="7">
        <f t="shared" si="36"/>
        <v>3.3368099836972025E-2</v>
      </c>
      <c r="V302" s="7">
        <f t="shared" si="37"/>
        <v>1.3643114711668359E-2</v>
      </c>
      <c r="W302" s="7">
        <f t="shared" si="38"/>
        <v>7.0669872071157935E-4</v>
      </c>
      <c r="X302" s="7">
        <f t="shared" si="39"/>
        <v>3.6521568612773767E-2</v>
      </c>
      <c r="Y302">
        <v>10.199999999999999</v>
      </c>
      <c r="Z302">
        <v>6.14</v>
      </c>
      <c r="AA302" t="s">
        <v>115</v>
      </c>
    </row>
    <row r="303" spans="1:27">
      <c r="A303" t="s">
        <v>595</v>
      </c>
      <c r="B303" t="s">
        <v>596</v>
      </c>
      <c r="C303">
        <v>0.14000000000000001</v>
      </c>
      <c r="D303">
        <v>0.14000000000000001</v>
      </c>
      <c r="E303">
        <v>0.01</v>
      </c>
      <c r="F303">
        <v>0.01</v>
      </c>
      <c r="G303">
        <v>0.91</v>
      </c>
      <c r="H303">
        <v>0.91</v>
      </c>
      <c r="I303">
        <v>7.0000000000000007E-2</v>
      </c>
      <c r="J303">
        <v>7.0000000000000007E-2</v>
      </c>
      <c r="K303">
        <v>131.05000000000001</v>
      </c>
      <c r="L303">
        <v>0.54</v>
      </c>
      <c r="M303">
        <v>0.70799999999999996</v>
      </c>
      <c r="N303">
        <v>1.7999999999999999E-2</v>
      </c>
      <c r="O303">
        <v>578</v>
      </c>
      <c r="P303">
        <v>20</v>
      </c>
      <c r="Q303" s="7">
        <f t="shared" si="32"/>
        <v>0.48952691082880639</v>
      </c>
      <c r="R303" s="7">
        <f t="shared" si="33"/>
        <v>1.2623801312793189E-2</v>
      </c>
      <c r="S303" s="7">
        <f t="shared" si="34"/>
        <v>9.5773778829862373</v>
      </c>
      <c r="T303" s="7">
        <f t="shared" si="35"/>
        <v>0.64118196880722744</v>
      </c>
      <c r="U303" s="7">
        <f t="shared" si="36"/>
        <v>0.33139715858083862</v>
      </c>
      <c r="V303" s="7">
        <f t="shared" si="37"/>
        <v>0.24472687702667656</v>
      </c>
      <c r="W303" s="7">
        <f t="shared" si="38"/>
        <v>1.3154734978538904E-2</v>
      </c>
      <c r="X303" s="7">
        <f t="shared" si="39"/>
        <v>0.49114758374288392</v>
      </c>
      <c r="Y303">
        <v>0.69643835616438354</v>
      </c>
      <c r="Z303">
        <v>9.08</v>
      </c>
      <c r="AA303" t="s">
        <v>597</v>
      </c>
    </row>
    <row r="304" spans="1:27">
      <c r="A304" t="s">
        <v>598</v>
      </c>
      <c r="B304" t="s">
        <v>599</v>
      </c>
      <c r="C304">
        <v>-0.11</v>
      </c>
      <c r="D304">
        <v>-0.11</v>
      </c>
      <c r="E304">
        <v>0.01</v>
      </c>
      <c r="F304">
        <v>0.01</v>
      </c>
      <c r="G304">
        <v>1.24</v>
      </c>
      <c r="H304">
        <v>1.21</v>
      </c>
      <c r="I304">
        <v>0.02</v>
      </c>
      <c r="J304">
        <v>0.11</v>
      </c>
      <c r="K304">
        <v>842.2</v>
      </c>
      <c r="L304">
        <v>14.5</v>
      </c>
      <c r="M304">
        <v>0.22</v>
      </c>
      <c r="N304">
        <v>0.08</v>
      </c>
      <c r="O304">
        <v>14</v>
      </c>
      <c r="P304">
        <v>0.8</v>
      </c>
      <c r="Q304" s="7">
        <f t="shared" si="32"/>
        <v>1.8607014890970637</v>
      </c>
      <c r="R304" s="7">
        <f t="shared" si="33"/>
        <v>6.0294057741098556E-2</v>
      </c>
      <c r="S304" s="7">
        <f t="shared" si="34"/>
        <v>0.72037848593427978</v>
      </c>
      <c r="T304" s="7">
        <f t="shared" si="35"/>
        <v>4.418297614667082E-2</v>
      </c>
      <c r="U304" s="7">
        <f t="shared" si="36"/>
        <v>4.1164484910530277E-2</v>
      </c>
      <c r="V304" s="7">
        <f t="shared" si="37"/>
        <v>1.3323519706224593E-2</v>
      </c>
      <c r="W304" s="7">
        <f t="shared" si="38"/>
        <v>4.1342072532443049E-3</v>
      </c>
      <c r="X304" s="7">
        <f t="shared" si="39"/>
        <v>7.9380549414245702E-3</v>
      </c>
      <c r="Y304">
        <v>6.1123287671232873</v>
      </c>
      <c r="Z304">
        <v>2.94</v>
      </c>
      <c r="AA304" t="s">
        <v>109</v>
      </c>
    </row>
    <row r="305" spans="1:27">
      <c r="A305" t="s">
        <v>600</v>
      </c>
      <c r="B305" t="s">
        <v>601</v>
      </c>
      <c r="C305">
        <v>0.05</v>
      </c>
      <c r="D305">
        <v>-0.02</v>
      </c>
      <c r="E305">
        <v>0.06</v>
      </c>
      <c r="F305">
        <v>0.06</v>
      </c>
      <c r="G305">
        <v>0.79</v>
      </c>
      <c r="H305">
        <v>0.76</v>
      </c>
      <c r="I305">
        <v>0.06</v>
      </c>
      <c r="J305">
        <v>7.0000000000000007E-2</v>
      </c>
      <c r="K305">
        <v>4.6455000000000002</v>
      </c>
      <c r="L305">
        <v>1.1000000000000001E-3</v>
      </c>
      <c r="M305">
        <v>0</v>
      </c>
      <c r="N305">
        <v>0</v>
      </c>
      <c r="O305">
        <v>1.89</v>
      </c>
      <c r="P305">
        <v>0.26</v>
      </c>
      <c r="Q305" s="7">
        <f t="shared" si="32"/>
        <v>4.97466985579978E-2</v>
      </c>
      <c r="R305" s="7">
        <f t="shared" si="33"/>
        <v>1.5273311092368E-3</v>
      </c>
      <c r="S305" s="7">
        <f t="shared" si="34"/>
        <v>1.2918889286433586E-2</v>
      </c>
      <c r="T305" s="7">
        <f t="shared" si="35"/>
        <v>1.9028314230931024E-3</v>
      </c>
      <c r="U305" s="7">
        <f t="shared" si="36"/>
        <v>1.7772017007792239E-3</v>
      </c>
      <c r="V305" s="7">
        <f t="shared" si="37"/>
        <v>0</v>
      </c>
      <c r="W305" s="7">
        <f t="shared" si="38"/>
        <v>1.0196805665035659E-6</v>
      </c>
      <c r="X305" s="7">
        <f t="shared" si="39"/>
        <v>6.799415413912414E-4</v>
      </c>
      <c r="Y305">
        <v>4.5890410958904111</v>
      </c>
      <c r="Z305">
        <v>1.74</v>
      </c>
      <c r="AA305" t="s">
        <v>1521</v>
      </c>
    </row>
    <row r="306" spans="1:27">
      <c r="A306" t="s">
        <v>603</v>
      </c>
      <c r="B306" t="s">
        <v>604</v>
      </c>
      <c r="C306">
        <v>0.11</v>
      </c>
      <c r="D306">
        <v>0.11</v>
      </c>
      <c r="E306">
        <v>0.02</v>
      </c>
      <c r="F306">
        <v>0.02</v>
      </c>
      <c r="G306">
        <v>0.92</v>
      </c>
      <c r="H306">
        <v>0.92</v>
      </c>
      <c r="I306">
        <v>7.0000000000000007E-2</v>
      </c>
      <c r="J306">
        <v>7.0000000000000007E-2</v>
      </c>
      <c r="K306">
        <v>104.84</v>
      </c>
      <c r="L306">
        <v>0.13</v>
      </c>
      <c r="M306">
        <v>0.46</v>
      </c>
      <c r="N306">
        <v>0.05</v>
      </c>
      <c r="O306">
        <v>6.42</v>
      </c>
      <c r="P306">
        <v>0.43</v>
      </c>
      <c r="Q306" s="7">
        <f t="shared" si="32"/>
        <v>0.42340115752785534</v>
      </c>
      <c r="R306" s="7">
        <f t="shared" si="33"/>
        <v>1.0744137689578442E-2</v>
      </c>
      <c r="S306" s="7">
        <f t="shared" si="34"/>
        <v>0.1250698745083485</v>
      </c>
      <c r="T306" s="7">
        <f t="shared" si="35"/>
        <v>1.1123699801319289E-2</v>
      </c>
      <c r="U306" s="7">
        <f t="shared" si="36"/>
        <v>8.3769542116183572E-3</v>
      </c>
      <c r="V306" s="7">
        <f t="shared" si="37"/>
        <v>3.6486645277676506E-3</v>
      </c>
      <c r="W306" s="7">
        <f t="shared" si="38"/>
        <v>5.1694911885048052E-5</v>
      </c>
      <c r="X306" s="7">
        <f t="shared" si="39"/>
        <v>6.344124069264055E-3</v>
      </c>
      <c r="Y306">
        <v>5.9095890410958907</v>
      </c>
      <c r="Z306">
        <v>1.9</v>
      </c>
      <c r="AA306" t="s">
        <v>292</v>
      </c>
    </row>
    <row r="307" spans="1:27">
      <c r="A307" t="s">
        <v>605</v>
      </c>
      <c r="B307" t="s">
        <v>606</v>
      </c>
      <c r="C307">
        <v>0.16</v>
      </c>
      <c r="D307">
        <v>0.16</v>
      </c>
      <c r="E307">
        <v>0.05</v>
      </c>
      <c r="F307">
        <v>0.05</v>
      </c>
      <c r="G307">
        <v>1.71</v>
      </c>
      <c r="H307">
        <v>1.71</v>
      </c>
      <c r="I307">
        <v>0.25</v>
      </c>
      <c r="J307">
        <v>0.25</v>
      </c>
      <c r="K307">
        <v>521</v>
      </c>
      <c r="L307">
        <v>6.9</v>
      </c>
      <c r="M307">
        <v>0.29099999999999998</v>
      </c>
      <c r="N307">
        <v>9.2999999999999999E-2</v>
      </c>
      <c r="O307">
        <v>33.9</v>
      </c>
      <c r="P307">
        <v>3.3</v>
      </c>
      <c r="Q307" s="7">
        <f t="shared" si="32"/>
        <v>1.5159862980475216</v>
      </c>
      <c r="R307" s="7">
        <f t="shared" si="33"/>
        <v>7.5081187797260737E-2</v>
      </c>
      <c r="S307" s="7">
        <f t="shared" si="34"/>
        <v>1.8357184556657367</v>
      </c>
      <c r="T307" s="7">
        <f t="shared" si="35"/>
        <v>0.25876048478000729</v>
      </c>
      <c r="U307" s="7">
        <f t="shared" si="36"/>
        <v>0.17869825674622214</v>
      </c>
      <c r="V307" s="7">
        <f t="shared" si="37"/>
        <v>5.4276212517911065E-2</v>
      </c>
      <c r="W307" s="7">
        <f t="shared" si="38"/>
        <v>8.1039394395992208E-3</v>
      </c>
      <c r="X307" s="7">
        <f t="shared" si="39"/>
        <v>0.17891992745280089</v>
      </c>
      <c r="Y307">
        <v>4.0109589041095894</v>
      </c>
      <c r="Z307">
        <v>6.3</v>
      </c>
      <c r="AA307" t="s">
        <v>28</v>
      </c>
    </row>
    <row r="308" spans="1:27">
      <c r="A308" t="s">
        <v>607</v>
      </c>
      <c r="B308" t="s">
        <v>608</v>
      </c>
      <c r="C308">
        <v>-0.2</v>
      </c>
      <c r="D308">
        <v>-0.2</v>
      </c>
      <c r="E308">
        <v>0.1</v>
      </c>
      <c r="F308">
        <v>0.1</v>
      </c>
      <c r="G308">
        <v>4.1100000000000003</v>
      </c>
      <c r="H308">
        <v>4.1100000000000003</v>
      </c>
      <c r="I308">
        <v>0.41</v>
      </c>
      <c r="J308">
        <v>0.41</v>
      </c>
      <c r="K308">
        <v>820.2</v>
      </c>
      <c r="L308">
        <v>14</v>
      </c>
      <c r="M308">
        <v>0.13</v>
      </c>
      <c r="N308">
        <v>0.05</v>
      </c>
      <c r="O308">
        <v>207</v>
      </c>
      <c r="P308">
        <v>14</v>
      </c>
      <c r="Q308" s="7">
        <f t="shared" si="32"/>
        <v>2.7480958374188944</v>
      </c>
      <c r="R308" s="7">
        <f t="shared" si="33"/>
        <v>9.6582967429115194E-2</v>
      </c>
      <c r="S308" s="7">
        <f t="shared" si="34"/>
        <v>24.248254727250064</v>
      </c>
      <c r="T308" s="7">
        <f t="shared" si="35"/>
        <v>2.3097188969230751</v>
      </c>
      <c r="U308" s="7">
        <f t="shared" si="36"/>
        <v>1.6399785805869609</v>
      </c>
      <c r="V308" s="7">
        <f t="shared" si="37"/>
        <v>0.16032311639418723</v>
      </c>
      <c r="W308" s="7">
        <f t="shared" si="38"/>
        <v>0.1379645477450627</v>
      </c>
      <c r="X308" s="7">
        <f t="shared" si="39"/>
        <v>1.6126171027043834</v>
      </c>
      <c r="Y308">
        <v>6.5776931506849321</v>
      </c>
      <c r="Z308">
        <v>57.8</v>
      </c>
      <c r="AA308" t="s">
        <v>609</v>
      </c>
    </row>
    <row r="309" spans="1:27">
      <c r="A309" t="s">
        <v>610</v>
      </c>
      <c r="B309" t="s">
        <v>611</v>
      </c>
      <c r="C309">
        <v>0.05</v>
      </c>
      <c r="D309">
        <v>0.05</v>
      </c>
      <c r="E309">
        <v>0.04</v>
      </c>
      <c r="F309">
        <v>0.04</v>
      </c>
      <c r="G309">
        <v>1.07</v>
      </c>
      <c r="H309">
        <v>1.07</v>
      </c>
      <c r="I309">
        <v>0.08</v>
      </c>
      <c r="J309">
        <v>0.1</v>
      </c>
      <c r="K309">
        <v>12.62</v>
      </c>
      <c r="L309">
        <v>4.0000000000000001E-3</v>
      </c>
      <c r="M309">
        <v>0.02</v>
      </c>
      <c r="N309">
        <v>1.7999999999999999E-2</v>
      </c>
      <c r="O309">
        <v>91.1</v>
      </c>
      <c r="P309">
        <v>2.1</v>
      </c>
      <c r="Q309" s="7">
        <f t="shared" si="32"/>
        <v>0.10855227246406804</v>
      </c>
      <c r="R309" s="7">
        <f t="shared" si="33"/>
        <v>3.3817685216743667E-3</v>
      </c>
      <c r="S309" s="7">
        <f t="shared" si="34"/>
        <v>1.0912325033304409</v>
      </c>
      <c r="T309" s="7">
        <f t="shared" si="35"/>
        <v>5.9928087631003678E-2</v>
      </c>
      <c r="U309" s="7">
        <f t="shared" si="36"/>
        <v>2.5154646070185804E-2</v>
      </c>
      <c r="V309" s="7">
        <f t="shared" si="37"/>
        <v>3.9300090155958259E-4</v>
      </c>
      <c r="W309" s="7">
        <f t="shared" si="38"/>
        <v>1.1529133685477453E-4</v>
      </c>
      <c r="X309" s="7">
        <f t="shared" si="39"/>
        <v>5.4391651256345964E-2</v>
      </c>
      <c r="Y309">
        <v>2.1013698630136992</v>
      </c>
      <c r="Z309">
        <v>9.4</v>
      </c>
      <c r="AA309" t="s">
        <v>499</v>
      </c>
    </row>
    <row r="310" spans="1:27">
      <c r="A310" t="s">
        <v>612</v>
      </c>
      <c r="B310" t="s">
        <v>611</v>
      </c>
      <c r="C310">
        <v>0.05</v>
      </c>
      <c r="D310">
        <v>0.05</v>
      </c>
      <c r="E310">
        <v>0.04</v>
      </c>
      <c r="F310">
        <v>0.04</v>
      </c>
      <c r="G310">
        <v>1.07</v>
      </c>
      <c r="H310">
        <v>1.07</v>
      </c>
      <c r="I310">
        <v>0.08</v>
      </c>
      <c r="J310">
        <v>0.1</v>
      </c>
      <c r="K310">
        <v>248.4</v>
      </c>
      <c r="L310">
        <v>4.9000000000000004</v>
      </c>
      <c r="M310">
        <v>7.4999999999999997E-2</v>
      </c>
      <c r="N310">
        <v>0.05</v>
      </c>
      <c r="O310">
        <v>56.6</v>
      </c>
      <c r="P310">
        <v>3.3</v>
      </c>
      <c r="Q310" s="7">
        <f t="shared" si="32"/>
        <v>0.79134721314349032</v>
      </c>
      <c r="R310" s="7">
        <f t="shared" si="33"/>
        <v>2.6759144291189384E-2</v>
      </c>
      <c r="S310" s="7">
        <f t="shared" si="34"/>
        <v>1.8257503862911222</v>
      </c>
      <c r="T310" s="7">
        <f t="shared" si="35"/>
        <v>0.14072792680736826</v>
      </c>
      <c r="U310" s="7">
        <f t="shared" si="36"/>
        <v>0.10644834407704422</v>
      </c>
      <c r="V310" s="7">
        <f t="shared" si="37"/>
        <v>6.8852937257993284E-3</v>
      </c>
      <c r="W310" s="7">
        <f t="shared" si="38"/>
        <v>1.2005068294184787E-2</v>
      </c>
      <c r="X310" s="7">
        <f t="shared" si="39"/>
        <v>9.1003134519183654E-2</v>
      </c>
      <c r="Y310">
        <v>2.1013698630136992</v>
      </c>
      <c r="Z310">
        <v>9.4</v>
      </c>
      <c r="AA310" t="s">
        <v>499</v>
      </c>
    </row>
    <row r="311" spans="1:27">
      <c r="A311" t="s">
        <v>613</v>
      </c>
      <c r="B311" t="s">
        <v>614</v>
      </c>
      <c r="C311">
        <v>-0.08</v>
      </c>
      <c r="D311">
        <v>-0.08</v>
      </c>
      <c r="E311">
        <v>0.01</v>
      </c>
      <c r="F311">
        <v>0.01</v>
      </c>
      <c r="G311">
        <v>1.1599999999999999</v>
      </c>
      <c r="H311">
        <v>1.0900000000000001</v>
      </c>
      <c r="I311">
        <v>0.04</v>
      </c>
      <c r="J311">
        <v>0.09</v>
      </c>
      <c r="K311">
        <v>1178.4000000000001</v>
      </c>
      <c r="L311">
        <v>8.8000000000000007</v>
      </c>
      <c r="M311">
        <v>0.01</v>
      </c>
      <c r="N311">
        <v>0.02</v>
      </c>
      <c r="O311">
        <v>38.299999999999997</v>
      </c>
      <c r="P311">
        <v>1.1000000000000001</v>
      </c>
      <c r="Q311" s="7">
        <f t="shared" si="32"/>
        <v>2.2480643860987866</v>
      </c>
      <c r="R311" s="7">
        <f t="shared" si="33"/>
        <v>6.2877419503907891E-2</v>
      </c>
      <c r="S311" s="7">
        <f t="shared" si="34"/>
        <v>2.1075074763704964</v>
      </c>
      <c r="T311" s="7">
        <f t="shared" si="35"/>
        <v>7.9686046808844016E-2</v>
      </c>
      <c r="U311" s="7">
        <f t="shared" si="36"/>
        <v>6.0528935352677442E-2</v>
      </c>
      <c r="V311" s="7">
        <f t="shared" si="37"/>
        <v>4.2154364963906316E-4</v>
      </c>
      <c r="W311" s="7">
        <f t="shared" si="38"/>
        <v>5.2461150124633359E-3</v>
      </c>
      <c r="X311" s="7">
        <f t="shared" si="39"/>
        <v>5.1559815935669627E-2</v>
      </c>
      <c r="Y311">
        <v>9.4246575342465757</v>
      </c>
      <c r="Z311">
        <v>5.8</v>
      </c>
      <c r="AA311" t="s">
        <v>292</v>
      </c>
    </row>
    <row r="312" spans="1:27">
      <c r="A312" t="s">
        <v>615</v>
      </c>
      <c r="B312" t="s">
        <v>614</v>
      </c>
      <c r="C312">
        <v>-0.08</v>
      </c>
      <c r="D312">
        <v>-0.08</v>
      </c>
      <c r="E312">
        <v>0.01</v>
      </c>
      <c r="F312">
        <v>0.01</v>
      </c>
      <c r="G312">
        <v>1.1599999999999999</v>
      </c>
      <c r="H312">
        <v>1.0900000000000001</v>
      </c>
      <c r="I312">
        <v>0.04</v>
      </c>
      <c r="J312">
        <v>0.09</v>
      </c>
      <c r="K312">
        <v>352.3</v>
      </c>
      <c r="L312">
        <v>1.3</v>
      </c>
      <c r="M312">
        <v>0.15</v>
      </c>
      <c r="N312">
        <v>0.05</v>
      </c>
      <c r="O312">
        <v>20.100000000000001</v>
      </c>
      <c r="P312">
        <v>1.1000000000000001</v>
      </c>
      <c r="Q312" s="7">
        <f t="shared" si="32"/>
        <v>1.0051294976468959</v>
      </c>
      <c r="R312" s="7">
        <f t="shared" si="33"/>
        <v>2.7774398323397599E-2</v>
      </c>
      <c r="S312" s="7">
        <f t="shared" si="34"/>
        <v>0.73122855522403429</v>
      </c>
      <c r="T312" s="7">
        <f t="shared" si="35"/>
        <v>4.4200849528905982E-2</v>
      </c>
      <c r="U312" s="7">
        <f t="shared" si="36"/>
        <v>4.001748312171332E-2</v>
      </c>
      <c r="V312" s="7">
        <f t="shared" si="37"/>
        <v>5.6104492728186765E-3</v>
      </c>
      <c r="W312" s="7">
        <f t="shared" si="38"/>
        <v>8.9942011712673328E-4</v>
      </c>
      <c r="X312" s="7">
        <f t="shared" si="39"/>
        <v>1.7889383614043651E-2</v>
      </c>
      <c r="Y312">
        <v>9.4246575342465757</v>
      </c>
      <c r="Z312">
        <v>5.8</v>
      </c>
      <c r="AA312" t="s">
        <v>292</v>
      </c>
    </row>
    <row r="313" spans="1:27">
      <c r="A313" t="s">
        <v>616</v>
      </c>
      <c r="B313" t="s">
        <v>617</v>
      </c>
      <c r="C313">
        <v>0.21</v>
      </c>
      <c r="D313">
        <v>0.21</v>
      </c>
      <c r="E313">
        <v>0.05</v>
      </c>
      <c r="F313">
        <v>0.05</v>
      </c>
      <c r="G313">
        <v>1.33</v>
      </c>
      <c r="H313">
        <v>1.33</v>
      </c>
      <c r="I313">
        <v>0.11</v>
      </c>
      <c r="J313">
        <v>0.11</v>
      </c>
      <c r="K313">
        <v>577.9</v>
      </c>
      <c r="L313">
        <v>5.25</v>
      </c>
      <c r="M313">
        <v>7.8E-2</v>
      </c>
      <c r="N313">
        <v>5.8500000000000003E-2</v>
      </c>
      <c r="O313">
        <v>19.8</v>
      </c>
      <c r="P313">
        <v>1</v>
      </c>
      <c r="Q313" s="7">
        <f t="shared" si="32"/>
        <v>1.4939077043199835</v>
      </c>
      <c r="R313" s="7">
        <f t="shared" si="33"/>
        <v>4.2167528881868116E-2</v>
      </c>
      <c r="S313" s="7">
        <f t="shared" si="34"/>
        <v>0.97814261251809043</v>
      </c>
      <c r="T313" s="7">
        <f t="shared" si="35"/>
        <v>7.3335838515490845E-2</v>
      </c>
      <c r="U313" s="7">
        <f t="shared" si="36"/>
        <v>4.9401142046368203E-2</v>
      </c>
      <c r="V313" s="7">
        <f t="shared" si="37"/>
        <v>4.4905854628761854E-3</v>
      </c>
      <c r="W313" s="7">
        <f t="shared" si="38"/>
        <v>2.9620169093383941E-3</v>
      </c>
      <c r="X313" s="7">
        <f t="shared" si="39"/>
        <v>5.3932675376937314E-2</v>
      </c>
      <c r="Y313">
        <v>8.9890410958904106</v>
      </c>
      <c r="Z313">
        <v>6.4</v>
      </c>
      <c r="AA313" t="s">
        <v>618</v>
      </c>
    </row>
    <row r="314" spans="1:27">
      <c r="A314" t="s">
        <v>619</v>
      </c>
      <c r="B314" t="s">
        <v>617</v>
      </c>
      <c r="C314">
        <v>0.21</v>
      </c>
      <c r="D314">
        <v>0.21</v>
      </c>
      <c r="E314">
        <v>0.05</v>
      </c>
      <c r="F314">
        <v>0.05</v>
      </c>
      <c r="G314">
        <v>1.33</v>
      </c>
      <c r="H314">
        <v>1.33</v>
      </c>
      <c r="I314">
        <v>0.11</v>
      </c>
      <c r="J314">
        <v>0.11</v>
      </c>
      <c r="K314">
        <v>2111</v>
      </c>
      <c r="L314">
        <v>37</v>
      </c>
      <c r="M314">
        <v>9.8000000000000004E-2</v>
      </c>
      <c r="N314">
        <v>2.7E-2</v>
      </c>
      <c r="O314">
        <v>46.5</v>
      </c>
      <c r="P314">
        <v>1.35</v>
      </c>
      <c r="Q314" s="7">
        <f t="shared" si="32"/>
        <v>3.5433506008750619</v>
      </c>
      <c r="R314" s="7">
        <f t="shared" si="33"/>
        <v>0.1060983917528356</v>
      </c>
      <c r="S314" s="7">
        <f t="shared" si="34"/>
        <v>3.5315447952897774</v>
      </c>
      <c r="T314" s="7">
        <f t="shared" si="35"/>
        <v>0.2212316347717283</v>
      </c>
      <c r="U314" s="7">
        <f t="shared" si="36"/>
        <v>0.1025287198632516</v>
      </c>
      <c r="V314" s="7">
        <f t="shared" si="37"/>
        <v>9.4350820564064776E-3</v>
      </c>
      <c r="W314" s="7">
        <f t="shared" si="38"/>
        <v>2.063274236944922E-2</v>
      </c>
      <c r="X314" s="7">
        <f t="shared" si="39"/>
        <v>0.1947217681613411</v>
      </c>
      <c r="Y314">
        <v>8.9890410958904106</v>
      </c>
      <c r="Z314">
        <v>6.4</v>
      </c>
      <c r="AA314" t="s">
        <v>618</v>
      </c>
    </row>
    <row r="315" spans="1:27" s="8" customFormat="1">
      <c r="A315" s="8" t="s">
        <v>620</v>
      </c>
      <c r="B315" s="8" t="s">
        <v>621</v>
      </c>
      <c r="C315" s="8">
        <v>0.01</v>
      </c>
      <c r="D315" s="8">
        <v>0.01</v>
      </c>
      <c r="E315" s="8">
        <v>0.02</v>
      </c>
      <c r="F315" s="8">
        <v>0.02</v>
      </c>
      <c r="G315" s="8">
        <v>1.28</v>
      </c>
      <c r="H315" s="8">
        <v>1.26</v>
      </c>
      <c r="I315" s="8">
        <v>0.08</v>
      </c>
      <c r="J315" s="8">
        <v>0.12</v>
      </c>
      <c r="K315" s="8">
        <v>178.9049</v>
      </c>
      <c r="L315" s="8">
        <v>7.4000000000000003E-3</v>
      </c>
      <c r="M315" s="8">
        <v>0.59670000000000001</v>
      </c>
      <c r="N315" s="8">
        <v>8.9999999999999998E-4</v>
      </c>
      <c r="O315" s="8">
        <v>1825.3</v>
      </c>
      <c r="P315" s="8">
        <v>2.7</v>
      </c>
      <c r="Q315" s="8">
        <f t="shared" si="32"/>
        <v>0.67144394604355528</v>
      </c>
      <c r="R315" s="8">
        <f t="shared" si="33"/>
        <v>2.1315688868087386E-2</v>
      </c>
      <c r="S315" s="8">
        <f t="shared" si="34"/>
        <v>47.36141021287149</v>
      </c>
      <c r="T315" s="8">
        <f t="shared" si="35"/>
        <v>2.0063284573537996</v>
      </c>
      <c r="U315" s="8">
        <f t="shared" si="36"/>
        <v>7.0057419369283419E-2</v>
      </c>
      <c r="V315" s="8">
        <f t="shared" si="37"/>
        <v>3.9497683484054157E-2</v>
      </c>
      <c r="W315" s="8">
        <f t="shared" si="38"/>
        <v>6.5299950900403675E-4</v>
      </c>
      <c r="X315" s="8">
        <f t="shared" si="39"/>
        <v>2.0047157762062007</v>
      </c>
      <c r="Y315" s="8">
        <v>3.386301369863014</v>
      </c>
      <c r="AA315" s="8" t="s">
        <v>129</v>
      </c>
    </row>
    <row r="316" spans="1:27" s="8" customFormat="1">
      <c r="A316" s="8" t="s">
        <v>622</v>
      </c>
      <c r="B316" s="8" t="s">
        <v>623</v>
      </c>
      <c r="C316" s="8">
        <v>0.16</v>
      </c>
      <c r="D316" s="8">
        <v>0.16</v>
      </c>
      <c r="E316" s="8">
        <v>0.01</v>
      </c>
      <c r="F316" s="8">
        <v>0.01</v>
      </c>
      <c r="G316" s="8">
        <v>1.1299999999999999</v>
      </c>
      <c r="H316" s="8">
        <v>1.1299999999999999</v>
      </c>
      <c r="I316" s="8">
        <v>0.08</v>
      </c>
      <c r="J316" s="8">
        <v>0.1</v>
      </c>
      <c r="K316" s="8">
        <v>75.522999999999996</v>
      </c>
      <c r="L316" s="8">
        <v>5.5E-2</v>
      </c>
      <c r="M316" s="8">
        <v>0.252</v>
      </c>
      <c r="N316" s="8">
        <v>5.1999999999999998E-2</v>
      </c>
      <c r="Q316" s="8">
        <f t="shared" si="32"/>
        <v>0.36437652824544992</v>
      </c>
      <c r="R316" s="8">
        <f t="shared" si="33"/>
        <v>1.0750025865462046E-2</v>
      </c>
      <c r="S316" s="8">
        <f t="shared" si="34"/>
        <v>0</v>
      </c>
      <c r="T316" s="8">
        <f t="shared" si="35"/>
        <v>0</v>
      </c>
      <c r="U316" s="8">
        <f t="shared" si="36"/>
        <v>0</v>
      </c>
      <c r="V316" s="8">
        <f t="shared" si="37"/>
        <v>0</v>
      </c>
      <c r="W316" s="8">
        <f t="shared" si="38"/>
        <v>0</v>
      </c>
      <c r="X316" s="8">
        <f t="shared" si="39"/>
        <v>0</v>
      </c>
      <c r="Z316" s="8">
        <v>3.7</v>
      </c>
      <c r="AA316" s="8" t="s">
        <v>292</v>
      </c>
    </row>
    <row r="317" spans="1:27">
      <c r="A317" t="s">
        <v>624</v>
      </c>
      <c r="B317" t="s">
        <v>625</v>
      </c>
      <c r="C317">
        <v>0.37</v>
      </c>
      <c r="D317">
        <v>0.37</v>
      </c>
      <c r="E317">
        <v>0.03</v>
      </c>
      <c r="F317">
        <v>0.03</v>
      </c>
      <c r="G317">
        <v>1.3</v>
      </c>
      <c r="H317">
        <v>1.3</v>
      </c>
      <c r="I317">
        <v>0.09</v>
      </c>
      <c r="J317">
        <v>0.09</v>
      </c>
      <c r="K317">
        <v>995.4</v>
      </c>
      <c r="L317">
        <v>2.8</v>
      </c>
      <c r="M317">
        <v>0.63700000000000001</v>
      </c>
      <c r="N317">
        <v>0.02</v>
      </c>
      <c r="O317">
        <v>103.5</v>
      </c>
      <c r="P317">
        <v>5</v>
      </c>
      <c r="Q317" s="7">
        <f t="shared" si="32"/>
        <v>2.1303500239577193</v>
      </c>
      <c r="R317" s="7">
        <f t="shared" si="33"/>
        <v>4.9323980007952635E-2</v>
      </c>
      <c r="S317" s="7">
        <f t="shared" si="34"/>
        <v>4.6675567278565513</v>
      </c>
      <c r="T317" s="7">
        <f t="shared" si="35"/>
        <v>0.32754425897317235</v>
      </c>
      <c r="U317" s="7">
        <f t="shared" si="36"/>
        <v>0.22548583226360153</v>
      </c>
      <c r="V317" s="7">
        <f t="shared" si="37"/>
        <v>0.10006996052527127</v>
      </c>
      <c r="W317" s="7">
        <f t="shared" si="38"/>
        <v>4.3765182633441653E-3</v>
      </c>
      <c r="X317" s="7">
        <f t="shared" si="39"/>
        <v>0.21542569513184082</v>
      </c>
      <c r="Y317">
        <v>4.2904109589041104</v>
      </c>
      <c r="Z317">
        <v>9</v>
      </c>
      <c r="AA317" t="s">
        <v>28</v>
      </c>
    </row>
    <row r="318" spans="1:27">
      <c r="A318" t="s">
        <v>626</v>
      </c>
      <c r="B318" t="s">
        <v>627</v>
      </c>
      <c r="C318">
        <v>0.01</v>
      </c>
      <c r="D318">
        <v>0.08</v>
      </c>
      <c r="E318">
        <v>0.06</v>
      </c>
      <c r="F318">
        <v>0.02</v>
      </c>
      <c r="G318">
        <v>1.26</v>
      </c>
      <c r="H318">
        <v>1.1399999999999999</v>
      </c>
      <c r="I318">
        <v>0.1</v>
      </c>
      <c r="J318">
        <v>0.1</v>
      </c>
      <c r="K318">
        <v>3117</v>
      </c>
      <c r="L318">
        <v>42</v>
      </c>
      <c r="M318">
        <v>0.4</v>
      </c>
      <c r="N318">
        <v>0.05</v>
      </c>
      <c r="O318">
        <v>21</v>
      </c>
      <c r="P318">
        <v>1</v>
      </c>
      <c r="Q318" s="7">
        <f t="shared" si="32"/>
        <v>4.3644639336614253</v>
      </c>
      <c r="R318" s="7">
        <f t="shared" si="33"/>
        <v>0.13350253443908969</v>
      </c>
      <c r="S318" s="7">
        <f t="shared" si="34"/>
        <v>1.5092155177759927</v>
      </c>
      <c r="T318" s="7">
        <f t="shared" si="35"/>
        <v>0.1195475548541968</v>
      </c>
      <c r="U318" s="7">
        <f t="shared" si="36"/>
        <v>7.1867405608380591E-2</v>
      </c>
      <c r="V318" s="7">
        <f t="shared" si="37"/>
        <v>3.5933702804190303E-2</v>
      </c>
      <c r="W318" s="7">
        <f t="shared" si="38"/>
        <v>6.7786388350541855E-3</v>
      </c>
      <c r="X318" s="7">
        <f t="shared" si="39"/>
        <v>8.8258217413800744E-2</v>
      </c>
      <c r="Y318">
        <v>16.936647945205479</v>
      </c>
      <c r="Z318">
        <v>7.048</v>
      </c>
      <c r="AA318" t="s">
        <v>1521</v>
      </c>
    </row>
    <row r="319" spans="1:27">
      <c r="A319" t="s">
        <v>628</v>
      </c>
      <c r="B319" t="s">
        <v>629</v>
      </c>
      <c r="C319">
        <v>-0.1</v>
      </c>
      <c r="D319">
        <v>-0.1</v>
      </c>
      <c r="E319">
        <v>0.03</v>
      </c>
      <c r="F319">
        <v>0.03</v>
      </c>
      <c r="G319">
        <v>0.74</v>
      </c>
      <c r="H319">
        <v>0.74</v>
      </c>
      <c r="I319">
        <v>7.0000000000000007E-2</v>
      </c>
      <c r="J319">
        <v>0.05</v>
      </c>
      <c r="K319">
        <v>8.4281980000000001</v>
      </c>
      <c r="L319">
        <v>5.5999999999999999E-5</v>
      </c>
      <c r="M319">
        <v>0.27700000000000002</v>
      </c>
      <c r="N319">
        <v>2E-3</v>
      </c>
      <c r="O319">
        <v>1813</v>
      </c>
      <c r="P319">
        <v>4</v>
      </c>
      <c r="Q319" s="7">
        <f t="shared" si="32"/>
        <v>7.3345220200274924E-2</v>
      </c>
      <c r="R319" s="7">
        <f t="shared" si="33"/>
        <v>1.6519194058284472E-3</v>
      </c>
      <c r="S319" s="7">
        <f t="shared" si="34"/>
        <v>14.267195544445345</v>
      </c>
      <c r="T319" s="7">
        <f t="shared" si="35"/>
        <v>0.9003242143922231</v>
      </c>
      <c r="U319" s="7">
        <f t="shared" si="36"/>
        <v>3.1477541190171744E-2</v>
      </c>
      <c r="V319" s="7">
        <f t="shared" si="37"/>
        <v>8.5608952643619514E-3</v>
      </c>
      <c r="W319" s="7">
        <f t="shared" si="38"/>
        <v>3.1598804809321411E-5</v>
      </c>
      <c r="X319" s="7">
        <f t="shared" si="39"/>
        <v>0.89973305235240908</v>
      </c>
      <c r="Y319">
        <v>2.1917808219178081</v>
      </c>
      <c r="Z319">
        <v>8.1</v>
      </c>
      <c r="AA319" t="s">
        <v>100</v>
      </c>
    </row>
    <row r="320" spans="1:27">
      <c r="A320" t="s">
        <v>630</v>
      </c>
      <c r="B320" t="s">
        <v>631</v>
      </c>
      <c r="C320">
        <v>0.22</v>
      </c>
      <c r="D320">
        <v>0.22</v>
      </c>
      <c r="E320">
        <v>0.02</v>
      </c>
      <c r="F320">
        <v>0.02</v>
      </c>
      <c r="G320">
        <v>1.2</v>
      </c>
      <c r="H320">
        <v>1.1499999999999999</v>
      </c>
      <c r="I320">
        <v>0.08</v>
      </c>
      <c r="J320">
        <v>0.11</v>
      </c>
      <c r="K320">
        <v>75.290000000000006</v>
      </c>
      <c r="L320">
        <v>0.02</v>
      </c>
      <c r="M320">
        <v>0.73</v>
      </c>
      <c r="N320">
        <v>0.02</v>
      </c>
      <c r="O320">
        <v>51.1</v>
      </c>
      <c r="P320">
        <v>1.4</v>
      </c>
      <c r="Q320" s="7">
        <f t="shared" si="32"/>
        <v>0.36575946087763239</v>
      </c>
      <c r="R320" s="7">
        <f t="shared" si="33"/>
        <v>1.1662075737645336E-2</v>
      </c>
      <c r="S320" s="7">
        <f t="shared" si="34"/>
        <v>0.79624548416339591</v>
      </c>
      <c r="T320" s="7">
        <f t="shared" si="35"/>
        <v>4.958766698598855E-2</v>
      </c>
      <c r="U320" s="7">
        <f t="shared" si="36"/>
        <v>2.1814944771599891E-2</v>
      </c>
      <c r="V320" s="7">
        <f t="shared" si="37"/>
        <v>2.4887998434565572E-2</v>
      </c>
      <c r="W320" s="7">
        <f t="shared" si="38"/>
        <v>7.0504757972585658E-5</v>
      </c>
      <c r="X320" s="7">
        <f t="shared" si="39"/>
        <v>3.6927326801780687E-2</v>
      </c>
      <c r="Y320">
        <v>6.0082191780821921</v>
      </c>
      <c r="Z320">
        <v>2.9</v>
      </c>
      <c r="AA320" t="s">
        <v>28</v>
      </c>
    </row>
    <row r="321" spans="1:27">
      <c r="A321" t="s">
        <v>632</v>
      </c>
      <c r="B321" t="s">
        <v>631</v>
      </c>
      <c r="C321">
        <v>0.22</v>
      </c>
      <c r="D321">
        <v>0.22</v>
      </c>
      <c r="E321">
        <v>0.02</v>
      </c>
      <c r="F321">
        <v>0.02</v>
      </c>
      <c r="G321">
        <v>1.2</v>
      </c>
      <c r="H321">
        <v>1.1499999999999999</v>
      </c>
      <c r="I321">
        <v>0.08</v>
      </c>
      <c r="J321">
        <v>0.11</v>
      </c>
      <c r="K321">
        <v>1314</v>
      </c>
      <c r="L321">
        <v>8</v>
      </c>
      <c r="M321">
        <v>0.12</v>
      </c>
      <c r="N321">
        <v>0.06</v>
      </c>
      <c r="O321">
        <v>40.4</v>
      </c>
      <c r="P321">
        <v>1.3</v>
      </c>
      <c r="Q321" s="7">
        <f t="shared" si="32"/>
        <v>2.4609395578214079</v>
      </c>
      <c r="R321" s="7">
        <f t="shared" si="33"/>
        <v>7.9097960374175227E-2</v>
      </c>
      <c r="S321" s="7">
        <f t="shared" si="34"/>
        <v>2.3719501114177404</v>
      </c>
      <c r="T321" s="7">
        <f t="shared" si="35"/>
        <v>0.13509147782561895</v>
      </c>
      <c r="U321" s="7">
        <f t="shared" si="36"/>
        <v>7.6325127347600566E-2</v>
      </c>
      <c r="V321" s="7">
        <f t="shared" si="37"/>
        <v>1.7327557632110115E-2</v>
      </c>
      <c r="W321" s="7">
        <f t="shared" si="38"/>
        <v>4.8136988562511272E-3</v>
      </c>
      <c r="X321" s="7">
        <f t="shared" si="39"/>
        <v>0.11000348342806912</v>
      </c>
      <c r="Y321">
        <v>6.0082191780821921</v>
      </c>
      <c r="Z321">
        <v>2.9</v>
      </c>
      <c r="AA321" t="s">
        <v>28</v>
      </c>
    </row>
    <row r="322" spans="1:27">
      <c r="A322" t="s">
        <v>633</v>
      </c>
      <c r="B322" t="s">
        <v>634</v>
      </c>
      <c r="C322">
        <v>0.13</v>
      </c>
      <c r="D322">
        <v>0.13</v>
      </c>
      <c r="E322">
        <v>0.01</v>
      </c>
      <c r="F322">
        <v>0.01</v>
      </c>
      <c r="G322">
        <v>1.1499999999999999</v>
      </c>
      <c r="H322">
        <v>1.1499999999999999</v>
      </c>
      <c r="I322">
        <v>0.08</v>
      </c>
      <c r="J322">
        <v>0.1</v>
      </c>
      <c r="K322">
        <v>17.239999999999998</v>
      </c>
      <c r="L322">
        <v>0.01</v>
      </c>
      <c r="M322">
        <v>0.2</v>
      </c>
      <c r="N322">
        <v>0.09</v>
      </c>
      <c r="O322">
        <v>5</v>
      </c>
      <c r="P322">
        <v>0.4</v>
      </c>
      <c r="Q322" s="7">
        <f t="shared" si="32"/>
        <v>0.13689750870480785</v>
      </c>
      <c r="R322" s="7">
        <f t="shared" si="33"/>
        <v>3.9683968391619915E-3</v>
      </c>
      <c r="S322" s="7">
        <f t="shared" si="34"/>
        <v>6.8332413061194835E-2</v>
      </c>
      <c r="T322" s="7">
        <f t="shared" si="35"/>
        <v>6.4473391747363901E-3</v>
      </c>
      <c r="U322" s="7">
        <f t="shared" si="36"/>
        <v>5.4665930448955877E-3</v>
      </c>
      <c r="V322" s="7">
        <f t="shared" si="37"/>
        <v>1.2812327448974033E-3</v>
      </c>
      <c r="W322" s="7">
        <f t="shared" si="38"/>
        <v>1.3211990151043091E-5</v>
      </c>
      <c r="X322" s="7">
        <f t="shared" si="39"/>
        <v>3.1690394463162832E-3</v>
      </c>
      <c r="Y322">
        <v>8.794520547945206</v>
      </c>
      <c r="Z322">
        <v>2.6</v>
      </c>
      <c r="AA322" t="s">
        <v>292</v>
      </c>
    </row>
    <row r="323" spans="1:27" s="8" customFormat="1">
      <c r="A323" s="8" t="s">
        <v>635</v>
      </c>
      <c r="B323" s="8" t="s">
        <v>636</v>
      </c>
      <c r="K323" s="8">
        <v>108.53700000000001</v>
      </c>
      <c r="L323" s="8">
        <v>1E-3</v>
      </c>
      <c r="M323" s="8">
        <v>0.55100000000000005</v>
      </c>
      <c r="N323" s="8">
        <v>2E-3</v>
      </c>
      <c r="Q323" s="8">
        <f t="shared" ref="Q323:Q386" si="40">(K323/365)^(2/3)*H323^(1/3)</f>
        <v>0</v>
      </c>
      <c r="R323" s="8" t="e">
        <f t="shared" ref="R323:R386" si="41">SQRT((2/3*(K323/365)^(-1/3)*H323^(1/3)*(L323/365))^2+(1/3*(K323/365)^(2/3)*H323^(-2/3)*J323)^2)</f>
        <v>#DIV/0!</v>
      </c>
      <c r="S323" s="8">
        <f t="shared" ref="S323:S386" si="42">0.004919*O323*SQRT(1-M323^2)*K323^(1/3)*H323^(2/3)</f>
        <v>0</v>
      </c>
      <c r="T323" s="8" t="e">
        <f t="shared" ref="T323:T386" si="43">SQRT(U323^2+V323^2+W323^2+X323^2)</f>
        <v>#DIV/0!</v>
      </c>
      <c r="U323" s="8">
        <f t="shared" ref="U323:U386" si="44">0.004919*SQRT(1-M323^2)*K323^(1/3)*H323^(2/3)*P323</f>
        <v>0</v>
      </c>
      <c r="V323" s="8">
        <f t="shared" ref="V323:V386" si="45">0.004919*O323*M323/SQRT(1-M323^2)*K323^(1/3)*H323^(2/3)*N323</f>
        <v>0</v>
      </c>
      <c r="W323" s="8">
        <f t="shared" ref="W323:W386" si="46">0.004919*O323*SQRT(1-M323^2)*1/3*K323^(-2/3)*H323^(2/3)*L323</f>
        <v>0</v>
      </c>
      <c r="X323" s="8" t="e">
        <f t="shared" ref="X323:X386" si="47">0.004919*O323*SQRT(1-M323^2)*K323^(1/3)*2/3*H323^(-1/3)*I323</f>
        <v>#DIV/0!</v>
      </c>
    </row>
    <row r="324" spans="1:27">
      <c r="A324" t="s">
        <v>637</v>
      </c>
      <c r="B324" t="s">
        <v>638</v>
      </c>
      <c r="C324">
        <v>0.24</v>
      </c>
      <c r="D324">
        <v>0.24</v>
      </c>
      <c r="E324">
        <v>0.02</v>
      </c>
      <c r="F324">
        <v>0.02</v>
      </c>
      <c r="G324">
        <v>1.1000000000000001</v>
      </c>
      <c r="H324">
        <v>1.1100000000000001</v>
      </c>
      <c r="I324">
        <v>0.08</v>
      </c>
      <c r="J324">
        <v>0.1</v>
      </c>
      <c r="K324">
        <v>282.39999999999998</v>
      </c>
      <c r="L324">
        <v>3.8</v>
      </c>
      <c r="M324">
        <v>0.26</v>
      </c>
      <c r="N324">
        <v>0.14000000000000001</v>
      </c>
      <c r="O324">
        <v>14.2</v>
      </c>
      <c r="P324">
        <v>2.7</v>
      </c>
      <c r="Q324" s="7">
        <f t="shared" si="40"/>
        <v>0.87261407057765594</v>
      </c>
      <c r="R324" s="7">
        <f t="shared" si="41"/>
        <v>2.734885328158105E-2</v>
      </c>
      <c r="S324" s="7">
        <f t="shared" si="42"/>
        <v>0.47439108179829481</v>
      </c>
      <c r="T324" s="7">
        <f t="shared" si="43"/>
        <v>9.4885712558142571E-2</v>
      </c>
      <c r="U324" s="7">
        <f t="shared" si="44"/>
        <v>9.020112118699973E-2</v>
      </c>
      <c r="V324" s="7">
        <f t="shared" si="45"/>
        <v>1.8519771962095588E-2</v>
      </c>
      <c r="W324" s="7">
        <f t="shared" si="46"/>
        <v>2.1278164669895189E-3</v>
      </c>
      <c r="X324" s="7">
        <f t="shared" si="47"/>
        <v>2.2793565491809963E-2</v>
      </c>
      <c r="Y324">
        <v>5.8986301369863012</v>
      </c>
      <c r="Z324">
        <v>4.9000000000000004</v>
      </c>
      <c r="AA324" t="s">
        <v>115</v>
      </c>
    </row>
    <row r="325" spans="1:27">
      <c r="A325" t="s">
        <v>639</v>
      </c>
      <c r="B325" t="s">
        <v>640</v>
      </c>
      <c r="C325">
        <v>-0.04</v>
      </c>
      <c r="D325">
        <v>-0.09</v>
      </c>
      <c r="E325">
        <v>0.08</v>
      </c>
      <c r="F325">
        <v>0.01</v>
      </c>
      <c r="G325">
        <v>1.05</v>
      </c>
      <c r="H325">
        <v>0.94</v>
      </c>
      <c r="I325">
        <v>7.0000000000000007E-2</v>
      </c>
      <c r="J325">
        <v>7.0000000000000007E-2</v>
      </c>
      <c r="K325">
        <v>40</v>
      </c>
      <c r="L325">
        <v>0.24</v>
      </c>
      <c r="M325">
        <v>8.7999999999999995E-2</v>
      </c>
      <c r="N325">
        <v>6.6000000000000003E-2</v>
      </c>
      <c r="O325">
        <v>3.05</v>
      </c>
      <c r="P325">
        <v>0.41</v>
      </c>
      <c r="Q325" s="7">
        <f t="shared" si="40"/>
        <v>0.22433000659646651</v>
      </c>
      <c r="R325" s="7">
        <f t="shared" si="41"/>
        <v>5.640310350823091E-3</v>
      </c>
      <c r="S325" s="7">
        <f t="shared" si="42"/>
        <v>4.9044889636047452E-2</v>
      </c>
      <c r="T325" s="7">
        <f t="shared" si="43"/>
        <v>7.0347089793173093E-3</v>
      </c>
      <c r="U325" s="7">
        <f t="shared" si="44"/>
        <v>6.5929195904194928E-3</v>
      </c>
      <c r="V325" s="7">
        <f t="shared" si="45"/>
        <v>2.8707583426672512E-4</v>
      </c>
      <c r="W325" s="7">
        <f t="shared" si="46"/>
        <v>9.8089779272094894E-5</v>
      </c>
      <c r="X325" s="7">
        <f t="shared" si="47"/>
        <v>2.4348526769668948E-3</v>
      </c>
      <c r="Y325">
        <v>2.216438356164383</v>
      </c>
      <c r="Z325">
        <v>2.2999999999999998</v>
      </c>
      <c r="AA325" t="s">
        <v>1521</v>
      </c>
    </row>
    <row r="326" spans="1:27">
      <c r="A326" t="s">
        <v>641</v>
      </c>
      <c r="B326" t="s">
        <v>642</v>
      </c>
      <c r="C326">
        <v>0.12</v>
      </c>
      <c r="D326">
        <v>0.12</v>
      </c>
      <c r="E326">
        <v>7.0000000000000007E-2</v>
      </c>
      <c r="F326">
        <v>7.0000000000000007E-2</v>
      </c>
      <c r="G326">
        <v>0.77</v>
      </c>
      <c r="H326">
        <v>0.79</v>
      </c>
      <c r="I326">
        <v>0.14000000000000001</v>
      </c>
      <c r="J326">
        <v>0.11</v>
      </c>
      <c r="K326">
        <v>606.4</v>
      </c>
      <c r="L326">
        <v>9</v>
      </c>
      <c r="M326">
        <v>0.24</v>
      </c>
      <c r="N326">
        <v>0.14000000000000001</v>
      </c>
      <c r="O326">
        <v>77</v>
      </c>
      <c r="P326">
        <v>32</v>
      </c>
      <c r="Q326" s="7">
        <f t="shared" si="40"/>
        <v>1.2967410201333682</v>
      </c>
      <c r="R326" s="7">
        <f t="shared" si="41"/>
        <v>6.1538709706228274E-2</v>
      </c>
      <c r="S326" s="7">
        <f t="shared" si="42"/>
        <v>2.659640748553123</v>
      </c>
      <c r="T326" s="7">
        <f t="shared" si="43"/>
        <v>1.1530821516270251</v>
      </c>
      <c r="U326" s="7">
        <f t="shared" si="44"/>
        <v>1.1053052461519473</v>
      </c>
      <c r="V326" s="7">
        <f t="shared" si="45"/>
        <v>9.4825901051978939E-2</v>
      </c>
      <c r="W326" s="7">
        <f t="shared" si="46"/>
        <v>1.3157853307485779E-2</v>
      </c>
      <c r="X326" s="7">
        <f t="shared" si="47"/>
        <v>0.31421916016661372</v>
      </c>
      <c r="Y326">
        <v>6.0575342465753428</v>
      </c>
      <c r="Z326">
        <v>7.5</v>
      </c>
      <c r="AA326" t="s">
        <v>115</v>
      </c>
    </row>
    <row r="327" spans="1:27">
      <c r="A327" t="s">
        <v>643</v>
      </c>
      <c r="B327" t="s">
        <v>644</v>
      </c>
      <c r="C327">
        <v>0.14000000000000001</v>
      </c>
      <c r="D327">
        <v>0.14000000000000001</v>
      </c>
      <c r="E327">
        <v>0.03</v>
      </c>
      <c r="F327">
        <v>0.03</v>
      </c>
      <c r="G327">
        <v>0.91</v>
      </c>
      <c r="H327">
        <v>0.92</v>
      </c>
      <c r="I327">
        <v>7.0000000000000007E-2</v>
      </c>
      <c r="J327">
        <v>7.0000000000000007E-2</v>
      </c>
      <c r="K327">
        <v>1201</v>
      </c>
      <c r="L327">
        <v>5.55</v>
      </c>
      <c r="M327">
        <v>0.126</v>
      </c>
      <c r="N327">
        <v>4.9500000000000002E-2</v>
      </c>
      <c r="O327">
        <v>7.15</v>
      </c>
      <c r="P327">
        <v>0.31</v>
      </c>
      <c r="Q327" s="7">
        <f t="shared" si="40"/>
        <v>2.1516057905407968</v>
      </c>
      <c r="R327" s="7">
        <f t="shared" si="41"/>
        <v>5.4970826218428921E-2</v>
      </c>
      <c r="S327" s="7">
        <f t="shared" si="42"/>
        <v>0.35081702659076064</v>
      </c>
      <c r="T327" s="7">
        <f t="shared" si="43"/>
        <v>2.3521295471922762E-2</v>
      </c>
      <c r="U327" s="7">
        <f t="shared" si="44"/>
        <v>1.5210248705333673E-2</v>
      </c>
      <c r="V327" s="7">
        <f t="shared" si="45"/>
        <v>2.2233435978053313E-3</v>
      </c>
      <c r="W327" s="7">
        <f t="shared" si="46"/>
        <v>5.4039258883672558E-4</v>
      </c>
      <c r="X327" s="7">
        <f t="shared" si="47"/>
        <v>1.7795066566198003E-2</v>
      </c>
      <c r="Y327">
        <v>9.5</v>
      </c>
      <c r="Z327">
        <v>3.7</v>
      </c>
      <c r="AA327" t="s">
        <v>115</v>
      </c>
    </row>
    <row r="328" spans="1:27">
      <c r="A328" t="s">
        <v>645</v>
      </c>
      <c r="B328" t="s">
        <v>644</v>
      </c>
      <c r="C328">
        <v>0.14000000000000001</v>
      </c>
      <c r="D328">
        <v>0.14000000000000001</v>
      </c>
      <c r="E328">
        <v>0.03</v>
      </c>
      <c r="F328">
        <v>0.03</v>
      </c>
      <c r="G328">
        <v>0.91</v>
      </c>
      <c r="H328">
        <v>0.92</v>
      </c>
      <c r="I328">
        <v>7.0000000000000007E-2</v>
      </c>
      <c r="J328">
        <v>7.0000000000000007E-2</v>
      </c>
      <c r="K328">
        <v>75.765000000000001</v>
      </c>
      <c r="L328">
        <v>0.55700000000000005</v>
      </c>
      <c r="M328">
        <v>0.22</v>
      </c>
      <c r="N328">
        <v>0.13</v>
      </c>
      <c r="O328">
        <v>2.2200000000000002</v>
      </c>
      <c r="P328">
        <v>0.29499999999999998</v>
      </c>
      <c r="Q328" s="7">
        <f t="shared" si="40"/>
        <v>0.3409676040573878</v>
      </c>
      <c r="R328" s="7">
        <f t="shared" si="41"/>
        <v>8.8077165369162529E-3</v>
      </c>
      <c r="S328" s="7">
        <f t="shared" si="42"/>
        <v>4.2638813166221201E-2</v>
      </c>
      <c r="T328" s="7">
        <f t="shared" si="43"/>
        <v>6.1995333388392051E-3</v>
      </c>
      <c r="U328" s="7">
        <f t="shared" si="44"/>
        <v>5.6659684162320978E-3</v>
      </c>
      <c r="V328" s="7">
        <f t="shared" si="45"/>
        <v>1.2814943847771403E-3</v>
      </c>
      <c r="W328" s="7">
        <f t="shared" si="46"/>
        <v>1.0448896338936284E-4</v>
      </c>
      <c r="X328" s="7">
        <f t="shared" si="47"/>
        <v>2.1628383490112208E-3</v>
      </c>
      <c r="Y328">
        <v>9.5</v>
      </c>
      <c r="Z328">
        <v>3.7</v>
      </c>
      <c r="AA328" t="s">
        <v>115</v>
      </c>
    </row>
    <row r="329" spans="1:27">
      <c r="A329" t="s">
        <v>646</v>
      </c>
      <c r="B329" t="s">
        <v>647</v>
      </c>
      <c r="C329">
        <v>0.09</v>
      </c>
      <c r="D329">
        <v>0.12</v>
      </c>
      <c r="E329">
        <v>0.1</v>
      </c>
      <c r="F329">
        <v>0.02</v>
      </c>
      <c r="G329">
        <v>0.97</v>
      </c>
      <c r="H329">
        <v>0.9</v>
      </c>
      <c r="I329">
        <v>0.08</v>
      </c>
      <c r="J329">
        <v>0.06</v>
      </c>
      <c r="K329">
        <v>434.5</v>
      </c>
      <c r="L329">
        <v>2.1</v>
      </c>
      <c r="M329">
        <v>0.2</v>
      </c>
      <c r="N329">
        <v>0.03</v>
      </c>
      <c r="O329">
        <v>75.8</v>
      </c>
      <c r="P329">
        <v>3</v>
      </c>
      <c r="Q329" s="7">
        <f t="shared" si="40"/>
        <v>1.0844564447278839</v>
      </c>
      <c r="R329" s="7">
        <f t="shared" si="41"/>
        <v>2.4351035476289241E-2</v>
      </c>
      <c r="S329" s="7">
        <f t="shared" si="42"/>
        <v>2.5793280312757569</v>
      </c>
      <c r="T329" s="7">
        <f t="shared" si="43"/>
        <v>0.18455669593502336</v>
      </c>
      <c r="U329" s="7">
        <f t="shared" si="44"/>
        <v>0.10208422287371072</v>
      </c>
      <c r="V329" s="7">
        <f t="shared" si="45"/>
        <v>1.6120800195473482E-2</v>
      </c>
      <c r="W329" s="7">
        <f t="shared" si="46"/>
        <v>4.1554191528032931E-3</v>
      </c>
      <c r="X329" s="7">
        <f t="shared" si="47"/>
        <v>0.15284906852004485</v>
      </c>
      <c r="Y329">
        <v>7.5085947073972603</v>
      </c>
      <c r="Z329">
        <v>4.6130000000000004</v>
      </c>
      <c r="AA329" t="s">
        <v>1521</v>
      </c>
    </row>
    <row r="330" spans="1:27">
      <c r="A330" t="s">
        <v>648</v>
      </c>
      <c r="B330" t="s">
        <v>649</v>
      </c>
      <c r="C330">
        <v>0.37</v>
      </c>
      <c r="D330">
        <v>0.39</v>
      </c>
      <c r="E330">
        <v>0.04</v>
      </c>
      <c r="F330">
        <v>0.04</v>
      </c>
      <c r="G330">
        <v>1.48</v>
      </c>
      <c r="H330">
        <v>1.44</v>
      </c>
      <c r="I330">
        <v>0.1</v>
      </c>
      <c r="J330">
        <v>0.1</v>
      </c>
      <c r="K330">
        <v>270</v>
      </c>
      <c r="L330">
        <v>0.85</v>
      </c>
      <c r="M330">
        <v>0.63</v>
      </c>
      <c r="N330">
        <v>2.5000000000000001E-2</v>
      </c>
      <c r="O330">
        <v>199.4</v>
      </c>
      <c r="P330">
        <v>7.15</v>
      </c>
      <c r="Q330" s="7">
        <f t="shared" si="40"/>
        <v>0.92363723073543724</v>
      </c>
      <c r="R330" s="7">
        <f t="shared" si="41"/>
        <v>2.1468190161585299E-2</v>
      </c>
      <c r="S330" s="7">
        <f t="shared" si="42"/>
        <v>6.2780710091928249</v>
      </c>
      <c r="T330" s="7">
        <f t="shared" si="43"/>
        <v>0.4025908559706653</v>
      </c>
      <c r="U330" s="7">
        <f t="shared" si="44"/>
        <v>0.22511638774186907</v>
      </c>
      <c r="V330" s="7">
        <f t="shared" si="45"/>
        <v>0.16395227722564584</v>
      </c>
      <c r="W330" s="7">
        <f t="shared" si="46"/>
        <v>6.5880992071776553E-3</v>
      </c>
      <c r="X330" s="7">
        <f t="shared" si="47"/>
        <v>0.29065143561077894</v>
      </c>
      <c r="Y330">
        <v>8.6712328767123292</v>
      </c>
      <c r="Z330">
        <v>35.6</v>
      </c>
      <c r="AA330" t="s">
        <v>1521</v>
      </c>
    </row>
    <row r="331" spans="1:27">
      <c r="A331" t="s">
        <v>650</v>
      </c>
      <c r="B331" t="s">
        <v>651</v>
      </c>
      <c r="C331">
        <v>-0.09</v>
      </c>
      <c r="D331">
        <v>-0.09</v>
      </c>
      <c r="E331">
        <v>0.03</v>
      </c>
      <c r="F331">
        <v>0.03</v>
      </c>
      <c r="G331">
        <v>0.79</v>
      </c>
      <c r="H331">
        <v>0.79</v>
      </c>
      <c r="I331">
        <v>0.06</v>
      </c>
      <c r="J331">
        <v>0.05</v>
      </c>
      <c r="K331">
        <v>5144</v>
      </c>
      <c r="L331">
        <v>586</v>
      </c>
      <c r="M331">
        <v>0.73399999999999999</v>
      </c>
      <c r="N331">
        <v>0.02</v>
      </c>
      <c r="O331">
        <v>71</v>
      </c>
      <c r="P331">
        <v>1.7</v>
      </c>
      <c r="Q331" s="7">
        <f t="shared" si="40"/>
        <v>5.3936292956982106</v>
      </c>
      <c r="R331" s="7">
        <f t="shared" si="41"/>
        <v>0.42513615807388611</v>
      </c>
      <c r="S331" s="7">
        <f t="shared" si="42"/>
        <v>3.4990669348454757</v>
      </c>
      <c r="T331" s="7">
        <f t="shared" si="43"/>
        <v>0.26165672596170775</v>
      </c>
      <c r="U331" s="7">
        <f t="shared" si="44"/>
        <v>8.3780475904750823E-2</v>
      </c>
      <c r="V331" s="7">
        <f t="shared" si="45"/>
        <v>0.11136470632361956</v>
      </c>
      <c r="W331" s="7">
        <f t="shared" si="46"/>
        <v>0.13287021927290368</v>
      </c>
      <c r="X331" s="7">
        <f t="shared" si="47"/>
        <v>0.1771679460681253</v>
      </c>
      <c r="Y331">
        <v>10.95890410958904</v>
      </c>
      <c r="Z331">
        <v>8.9499999999999993</v>
      </c>
      <c r="AA331" t="s">
        <v>100</v>
      </c>
    </row>
    <row r="332" spans="1:27" s="8" customFormat="1">
      <c r="A332" s="8" t="s">
        <v>652</v>
      </c>
      <c r="B332" s="8" t="s">
        <v>653</v>
      </c>
      <c r="K332" s="8">
        <v>72.8322</v>
      </c>
      <c r="L332" s="8">
        <v>2.3E-3</v>
      </c>
      <c r="M332" s="8">
        <v>0.13730000000000001</v>
      </c>
      <c r="N332" s="8">
        <v>1.6999999999999999E-3</v>
      </c>
      <c r="Q332" s="8">
        <f t="shared" si="40"/>
        <v>0</v>
      </c>
      <c r="R332" s="8" t="e">
        <f t="shared" si="41"/>
        <v>#DIV/0!</v>
      </c>
      <c r="S332" s="8">
        <f t="shared" si="42"/>
        <v>0</v>
      </c>
      <c r="T332" s="8" t="e">
        <f t="shared" si="43"/>
        <v>#DIV/0!</v>
      </c>
      <c r="U332" s="8">
        <f t="shared" si="44"/>
        <v>0</v>
      </c>
      <c r="V332" s="8">
        <f t="shared" si="45"/>
        <v>0</v>
      </c>
      <c r="W332" s="8">
        <f t="shared" si="46"/>
        <v>0</v>
      </c>
      <c r="X332" s="8" t="e">
        <f t="shared" si="47"/>
        <v>#DIV/0!</v>
      </c>
      <c r="Y332" s="8">
        <v>3.1175342465753428</v>
      </c>
      <c r="Z332" s="8">
        <v>7.85</v>
      </c>
    </row>
    <row r="333" spans="1:27">
      <c r="A333" t="s">
        <v>654</v>
      </c>
      <c r="B333" t="s">
        <v>655</v>
      </c>
      <c r="C333">
        <v>0.03</v>
      </c>
      <c r="D333">
        <v>0.03</v>
      </c>
      <c r="E333">
        <v>0.04</v>
      </c>
      <c r="F333">
        <v>0.04</v>
      </c>
      <c r="G333">
        <v>1.63</v>
      </c>
      <c r="H333">
        <v>1.45</v>
      </c>
      <c r="I333">
        <v>0.06</v>
      </c>
      <c r="J333">
        <v>0.21</v>
      </c>
      <c r="K333">
        <v>420.77</v>
      </c>
      <c r="L333">
        <v>3.3</v>
      </c>
      <c r="M333">
        <v>8.8999999999999996E-2</v>
      </c>
      <c r="N333">
        <v>4.65E-2</v>
      </c>
      <c r="O333">
        <v>32.159999999999997</v>
      </c>
      <c r="P333">
        <v>1.32</v>
      </c>
      <c r="Q333" s="7">
        <f t="shared" si="40"/>
        <v>1.2443921699927993</v>
      </c>
      <c r="R333" s="7">
        <f t="shared" si="41"/>
        <v>6.0425410352733702E-2</v>
      </c>
      <c r="S333" s="7">
        <f t="shared" si="42"/>
        <v>1.51260749667616</v>
      </c>
      <c r="T333" s="7">
        <f t="shared" si="43"/>
        <v>7.5173831418852449E-2</v>
      </c>
      <c r="U333" s="7">
        <f t="shared" si="44"/>
        <v>6.208463605760358E-2</v>
      </c>
      <c r="V333" s="7">
        <f t="shared" si="45"/>
        <v>6.3099068975296189E-3</v>
      </c>
      <c r="W333" s="7">
        <f t="shared" si="46"/>
        <v>3.9543414367558928E-3</v>
      </c>
      <c r="X333" s="7">
        <f t="shared" si="47"/>
        <v>4.1727103356583722E-2</v>
      </c>
      <c r="Y333">
        <v>5.27</v>
      </c>
      <c r="Z333">
        <v>7.7</v>
      </c>
      <c r="AA333" t="s">
        <v>25</v>
      </c>
    </row>
    <row r="334" spans="1:27" s="8" customFormat="1">
      <c r="A334" s="8" t="s">
        <v>656</v>
      </c>
      <c r="B334" s="8" t="s">
        <v>657</v>
      </c>
      <c r="K334" s="8">
        <v>632</v>
      </c>
      <c r="L334" s="8">
        <v>169.5</v>
      </c>
      <c r="M334" s="8">
        <v>0.37</v>
      </c>
      <c r="N334" s="8">
        <v>9.5000000000000001E-2</v>
      </c>
      <c r="Q334" s="8">
        <f t="shared" si="40"/>
        <v>0</v>
      </c>
      <c r="R334" s="8" t="e">
        <f t="shared" si="41"/>
        <v>#DIV/0!</v>
      </c>
      <c r="S334" s="8">
        <f t="shared" si="42"/>
        <v>0</v>
      </c>
      <c r="T334" s="8" t="e">
        <f t="shared" si="43"/>
        <v>#DIV/0!</v>
      </c>
      <c r="U334" s="8">
        <f t="shared" si="44"/>
        <v>0</v>
      </c>
      <c r="V334" s="8">
        <f t="shared" si="45"/>
        <v>0</v>
      </c>
      <c r="W334" s="8">
        <f t="shared" si="46"/>
        <v>0</v>
      </c>
      <c r="X334" s="8" t="e">
        <f t="shared" si="47"/>
        <v>#DIV/0!</v>
      </c>
      <c r="Y334" s="8">
        <v>1.197260273972603</v>
      </c>
      <c r="Z334" s="8">
        <v>7.92</v>
      </c>
    </row>
    <row r="335" spans="1:27">
      <c r="A335" t="s">
        <v>658</v>
      </c>
      <c r="B335" t="s">
        <v>659</v>
      </c>
      <c r="C335">
        <v>6.7000000000000004E-2</v>
      </c>
      <c r="E335">
        <v>0.05</v>
      </c>
      <c r="G335">
        <v>0.78</v>
      </c>
      <c r="I335">
        <v>0.05</v>
      </c>
      <c r="K335">
        <v>466.47</v>
      </c>
      <c r="L335">
        <v>0.35</v>
      </c>
      <c r="M335">
        <v>8.4000000000000005E-2</v>
      </c>
      <c r="N335">
        <v>3.0000000000000001E-3</v>
      </c>
      <c r="O335">
        <v>407.71</v>
      </c>
      <c r="P335">
        <v>0.84</v>
      </c>
      <c r="Q335" s="7">
        <f t="shared" si="40"/>
        <v>0</v>
      </c>
      <c r="R335" s="7" t="e">
        <f t="shared" si="41"/>
        <v>#DIV/0!</v>
      </c>
      <c r="S335" s="7">
        <f t="shared" si="42"/>
        <v>0</v>
      </c>
      <c r="T335" s="7" t="e">
        <f t="shared" si="43"/>
        <v>#DIV/0!</v>
      </c>
      <c r="U335" s="7">
        <f t="shared" si="44"/>
        <v>0</v>
      </c>
      <c r="V335" s="7">
        <f t="shared" si="45"/>
        <v>0</v>
      </c>
      <c r="W335" s="7">
        <f t="shared" si="46"/>
        <v>0</v>
      </c>
      <c r="X335" s="7" t="e">
        <f t="shared" si="47"/>
        <v>#DIV/0!</v>
      </c>
      <c r="Y335">
        <v>4.0493150684931507</v>
      </c>
      <c r="Z335">
        <v>4.3</v>
      </c>
      <c r="AA335" s="7" t="s">
        <v>660</v>
      </c>
    </row>
    <row r="336" spans="1:27" s="8" customFormat="1">
      <c r="A336" s="8" t="s">
        <v>661</v>
      </c>
      <c r="B336" s="8" t="s">
        <v>662</v>
      </c>
      <c r="K336" s="8">
        <v>4451.8</v>
      </c>
      <c r="L336" s="8">
        <v>27.45</v>
      </c>
      <c r="M336" s="8">
        <v>0.34</v>
      </c>
      <c r="N336" s="8">
        <v>5.0000000000000001E-3</v>
      </c>
      <c r="Q336" s="8">
        <f t="shared" si="40"/>
        <v>0</v>
      </c>
      <c r="R336" s="8" t="e">
        <f t="shared" si="41"/>
        <v>#DIV/0!</v>
      </c>
      <c r="S336" s="8">
        <f t="shared" si="42"/>
        <v>0</v>
      </c>
      <c r="T336" s="8" t="e">
        <f t="shared" si="43"/>
        <v>#DIV/0!</v>
      </c>
      <c r="U336" s="8">
        <f t="shared" si="44"/>
        <v>0</v>
      </c>
      <c r="V336" s="8">
        <f t="shared" si="45"/>
        <v>0</v>
      </c>
      <c r="W336" s="8">
        <f t="shared" si="46"/>
        <v>0</v>
      </c>
      <c r="X336" s="8" t="e">
        <f t="shared" si="47"/>
        <v>#DIV/0!</v>
      </c>
    </row>
    <row r="337" spans="1:27">
      <c r="A337" t="s">
        <v>663</v>
      </c>
      <c r="B337" t="s">
        <v>664</v>
      </c>
      <c r="C337">
        <v>0.06</v>
      </c>
      <c r="D337">
        <v>0.06</v>
      </c>
      <c r="E337">
        <v>0.05</v>
      </c>
      <c r="F337">
        <v>0.01</v>
      </c>
      <c r="G337">
        <v>1.01</v>
      </c>
      <c r="H337">
        <v>1.06</v>
      </c>
      <c r="I337">
        <v>7.0000000000000007E-2</v>
      </c>
      <c r="J337">
        <v>0.09</v>
      </c>
      <c r="K337">
        <v>58.112470000000002</v>
      </c>
      <c r="L337">
        <v>2.9999999999999997E-4</v>
      </c>
      <c r="M337">
        <v>0.52883000000000002</v>
      </c>
      <c r="N337">
        <v>2.4E-2</v>
      </c>
      <c r="O337">
        <v>475.13299999999998</v>
      </c>
      <c r="P337">
        <v>0.91020000000000001</v>
      </c>
      <c r="Q337" s="7">
        <f t="shared" si="40"/>
        <v>0.29951570686990914</v>
      </c>
      <c r="R337" s="7">
        <f t="shared" si="41"/>
        <v>8.4768596910688269E-3</v>
      </c>
      <c r="S337" s="7">
        <f t="shared" si="42"/>
        <v>7.9876823581822602</v>
      </c>
      <c r="T337" s="7">
        <f t="shared" si="43"/>
        <v>0.37908489027736059</v>
      </c>
      <c r="U337" s="7">
        <f t="shared" si="44"/>
        <v>1.5301796512592253E-2</v>
      </c>
      <c r="V337" s="7">
        <f t="shared" si="45"/>
        <v>0.14073797093605075</v>
      </c>
      <c r="W337" s="7">
        <f t="shared" si="46"/>
        <v>1.3745212272309637E-5</v>
      </c>
      <c r="X337" s="7">
        <f t="shared" si="47"/>
        <v>0.35165897174387317</v>
      </c>
      <c r="Y337">
        <v>14.68493150684932</v>
      </c>
      <c r="Z337">
        <v>3.9</v>
      </c>
      <c r="AA337" t="s">
        <v>1521</v>
      </c>
    </row>
    <row r="338" spans="1:27">
      <c r="A338" t="s">
        <v>665</v>
      </c>
      <c r="B338" t="s">
        <v>664</v>
      </c>
      <c r="C338">
        <v>0.06</v>
      </c>
      <c r="D338">
        <v>0.06</v>
      </c>
      <c r="E338">
        <v>0.05</v>
      </c>
      <c r="F338">
        <v>0.01</v>
      </c>
      <c r="G338">
        <v>1.01</v>
      </c>
      <c r="H338">
        <v>1.06</v>
      </c>
      <c r="I338">
        <v>7.0000000000000007E-2</v>
      </c>
      <c r="J338">
        <v>0.09</v>
      </c>
      <c r="K338">
        <v>1749.83</v>
      </c>
      <c r="L338">
        <v>0.56999999999999995</v>
      </c>
      <c r="M338">
        <v>0.21129999999999999</v>
      </c>
      <c r="N338">
        <v>1.7099999999999999E-3</v>
      </c>
      <c r="O338">
        <v>297.7</v>
      </c>
      <c r="P338">
        <v>0.61799999999999999</v>
      </c>
      <c r="Q338" s="7">
        <f t="shared" si="40"/>
        <v>2.8989270329181496</v>
      </c>
      <c r="R338" s="7">
        <f t="shared" si="41"/>
        <v>8.2047519949074693E-2</v>
      </c>
      <c r="S338" s="7">
        <f t="shared" si="42"/>
        <v>17.931087606962127</v>
      </c>
      <c r="T338" s="7">
        <f t="shared" si="43"/>
        <v>0.79032755604872929</v>
      </c>
      <c r="U338" s="7">
        <f t="shared" si="44"/>
        <v>3.7223420023858228E-2</v>
      </c>
      <c r="V338" s="7">
        <f t="shared" si="45"/>
        <v>6.7817016817705474E-3</v>
      </c>
      <c r="W338" s="7">
        <f t="shared" si="46"/>
        <v>1.9469929337837426E-3</v>
      </c>
      <c r="X338" s="7">
        <f t="shared" si="47"/>
        <v>0.78941895124990502</v>
      </c>
      <c r="Y338">
        <v>14.68493150684932</v>
      </c>
      <c r="Z338">
        <v>3.9</v>
      </c>
      <c r="AA338" t="s">
        <v>1521</v>
      </c>
    </row>
    <row r="339" spans="1:27">
      <c r="A339" t="s">
        <v>666</v>
      </c>
      <c r="B339" t="s">
        <v>667</v>
      </c>
      <c r="C339">
        <v>-0.1</v>
      </c>
      <c r="D339">
        <v>-0.1</v>
      </c>
      <c r="E339">
        <v>0.01</v>
      </c>
      <c r="F339">
        <v>0.01</v>
      </c>
      <c r="G339">
        <v>0.92</v>
      </c>
      <c r="H339">
        <v>0.92</v>
      </c>
      <c r="I339">
        <v>0.06</v>
      </c>
      <c r="J339">
        <v>7.0000000000000007E-2</v>
      </c>
      <c r="K339">
        <v>6.4039999999999999</v>
      </c>
      <c r="L339">
        <v>1.4E-3</v>
      </c>
      <c r="M339">
        <v>0.107</v>
      </c>
      <c r="N339">
        <v>0.08</v>
      </c>
      <c r="O339">
        <v>28.6</v>
      </c>
      <c r="P339">
        <v>1.7</v>
      </c>
      <c r="Q339" s="7">
        <f t="shared" si="40"/>
        <v>6.5670186295167715E-2</v>
      </c>
      <c r="R339" s="7">
        <f t="shared" si="41"/>
        <v>1.6655757021202813E-3</v>
      </c>
      <c r="S339" s="7">
        <f t="shared" si="42"/>
        <v>0.24570729731837071</v>
      </c>
      <c r="T339" s="7">
        <f t="shared" si="43"/>
        <v>1.8219697716857997E-2</v>
      </c>
      <c r="U339" s="7">
        <f t="shared" si="44"/>
        <v>1.4604979211231819E-2</v>
      </c>
      <c r="V339" s="7">
        <f t="shared" si="45"/>
        <v>2.127613512145811E-3</v>
      </c>
      <c r="W339" s="7">
        <f t="shared" si="46"/>
        <v>1.7904966492073656E-5</v>
      </c>
      <c r="X339" s="7">
        <f t="shared" si="47"/>
        <v>1.0682925970363945E-2</v>
      </c>
      <c r="Y339">
        <v>1.205479452054794</v>
      </c>
      <c r="Z339">
        <v>3.9</v>
      </c>
      <c r="AA339" t="s">
        <v>292</v>
      </c>
    </row>
    <row r="340" spans="1:27">
      <c r="A340" t="s">
        <v>668</v>
      </c>
      <c r="B340" t="s">
        <v>669</v>
      </c>
      <c r="C340">
        <v>-0.28999999999999998</v>
      </c>
      <c r="D340">
        <v>-0.28999999999999998</v>
      </c>
      <c r="E340">
        <v>0.06</v>
      </c>
      <c r="F340">
        <v>0.06</v>
      </c>
      <c r="G340">
        <v>1.18</v>
      </c>
      <c r="H340">
        <v>2.6</v>
      </c>
      <c r="I340">
        <v>0.23</v>
      </c>
      <c r="J340">
        <v>0.65</v>
      </c>
      <c r="K340">
        <v>533</v>
      </c>
      <c r="L340">
        <v>1.7</v>
      </c>
      <c r="M340">
        <v>0.64</v>
      </c>
      <c r="N340">
        <v>0.04</v>
      </c>
      <c r="O340">
        <v>190</v>
      </c>
      <c r="P340">
        <v>29</v>
      </c>
      <c r="Q340" s="7">
        <f t="shared" si="40"/>
        <v>1.7698943615503095</v>
      </c>
      <c r="R340" s="7">
        <f t="shared" si="41"/>
        <v>0.14753920205645571</v>
      </c>
      <c r="S340" s="7">
        <f t="shared" si="42"/>
        <v>11.009347150019897</v>
      </c>
      <c r="T340" s="7">
        <f t="shared" si="43"/>
        <v>1.8636594574317713</v>
      </c>
      <c r="U340" s="7">
        <f t="shared" si="44"/>
        <v>1.6803740386872474</v>
      </c>
      <c r="V340" s="7">
        <f t="shared" si="45"/>
        <v>0.47737006612552385</v>
      </c>
      <c r="W340" s="7">
        <f t="shared" si="46"/>
        <v>1.1704746813654687E-2</v>
      </c>
      <c r="X340" s="7">
        <f t="shared" si="47"/>
        <v>0.64926919089860935</v>
      </c>
      <c r="Y340">
        <v>6.978082191780822</v>
      </c>
      <c r="Z340">
        <v>29</v>
      </c>
      <c r="AA340" t="s">
        <v>25</v>
      </c>
    </row>
    <row r="341" spans="1:27">
      <c r="A341" t="s">
        <v>670</v>
      </c>
      <c r="B341" t="s">
        <v>671</v>
      </c>
      <c r="C341">
        <v>0.18</v>
      </c>
      <c r="D341">
        <v>0.18</v>
      </c>
      <c r="E341">
        <v>0.02</v>
      </c>
      <c r="F341">
        <v>0.02</v>
      </c>
      <c r="G341">
        <v>1.36</v>
      </c>
      <c r="H341">
        <v>1.35</v>
      </c>
      <c r="I341">
        <v>0.09</v>
      </c>
      <c r="J341">
        <v>0.09</v>
      </c>
      <c r="K341">
        <v>225.62</v>
      </c>
      <c r="L341">
        <v>0.22</v>
      </c>
      <c r="M341">
        <v>0.31</v>
      </c>
      <c r="N341">
        <v>0.01</v>
      </c>
      <c r="O341">
        <v>80.7</v>
      </c>
      <c r="P341">
        <v>0.9</v>
      </c>
      <c r="Q341" s="7">
        <f t="shared" si="40"/>
        <v>0.80198776557951468</v>
      </c>
      <c r="R341" s="7">
        <f t="shared" si="41"/>
        <v>1.7829574032833338E-2</v>
      </c>
      <c r="S341" s="7">
        <f t="shared" si="42"/>
        <v>2.8064604594358209</v>
      </c>
      <c r="T341" s="7">
        <f t="shared" si="43"/>
        <v>0.1289614453633128</v>
      </c>
      <c r="U341" s="7">
        <f t="shared" si="44"/>
        <v>3.129881553274149E-2</v>
      </c>
      <c r="V341" s="7">
        <f t="shared" si="45"/>
        <v>9.6249888530269313E-3</v>
      </c>
      <c r="W341" s="7">
        <f t="shared" si="46"/>
        <v>9.1218464834069203E-4</v>
      </c>
      <c r="X341" s="7">
        <f t="shared" si="47"/>
        <v>0.12473157597492535</v>
      </c>
      <c r="Y341">
        <v>4.1260273972602741</v>
      </c>
      <c r="Z341">
        <v>8.9</v>
      </c>
      <c r="AA341" t="s">
        <v>292</v>
      </c>
    </row>
    <row r="342" spans="1:27">
      <c r="A342" t="s">
        <v>672</v>
      </c>
      <c r="B342" t="s">
        <v>671</v>
      </c>
      <c r="C342">
        <v>0.18</v>
      </c>
      <c r="D342">
        <v>0.18</v>
      </c>
      <c r="E342">
        <v>0.02</v>
      </c>
      <c r="F342">
        <v>0.02</v>
      </c>
      <c r="G342">
        <v>1.36</v>
      </c>
      <c r="H342">
        <v>1.35</v>
      </c>
      <c r="I342">
        <v>0.09</v>
      </c>
      <c r="J342">
        <v>0.09</v>
      </c>
      <c r="K342">
        <v>2102</v>
      </c>
      <c r="L342">
        <v>264</v>
      </c>
      <c r="M342">
        <v>0.33</v>
      </c>
      <c r="N342">
        <v>0.02</v>
      </c>
      <c r="O342">
        <v>54.3</v>
      </c>
      <c r="P342">
        <v>3.6</v>
      </c>
      <c r="Q342" s="7">
        <f t="shared" si="40"/>
        <v>3.550894923057061</v>
      </c>
      <c r="R342" s="7">
        <f t="shared" si="41"/>
        <v>0.30760883204006656</v>
      </c>
      <c r="S342" s="7">
        <f t="shared" si="42"/>
        <v>3.9452387510127296</v>
      </c>
      <c r="T342" s="7">
        <f t="shared" si="43"/>
        <v>0.35678365453105321</v>
      </c>
      <c r="U342" s="7">
        <f t="shared" si="44"/>
        <v>0.26156279012239086</v>
      </c>
      <c r="V342" s="7">
        <f t="shared" si="45"/>
        <v>2.9220711207141755E-2</v>
      </c>
      <c r="W342" s="7">
        <f t="shared" si="46"/>
        <v>0.16516698862470039</v>
      </c>
      <c r="X342" s="7">
        <f t="shared" si="47"/>
        <v>0.17534394448945462</v>
      </c>
      <c r="Y342">
        <v>4.1260273972602741</v>
      </c>
      <c r="Z342">
        <v>8.9</v>
      </c>
      <c r="AA342" t="s">
        <v>292</v>
      </c>
    </row>
    <row r="343" spans="1:27">
      <c r="A343" t="s">
        <v>673</v>
      </c>
      <c r="B343" t="s">
        <v>674</v>
      </c>
      <c r="C343">
        <v>0.3</v>
      </c>
      <c r="D343">
        <v>0.3</v>
      </c>
      <c r="E343">
        <v>0.02</v>
      </c>
      <c r="F343">
        <v>0.02</v>
      </c>
      <c r="G343">
        <v>1.1499999999999999</v>
      </c>
      <c r="H343">
        <v>1.1599999999999999</v>
      </c>
      <c r="I343">
        <v>0.09</v>
      </c>
      <c r="J343">
        <v>0.13</v>
      </c>
      <c r="K343">
        <v>1145</v>
      </c>
      <c r="L343">
        <v>18</v>
      </c>
      <c r="M343">
        <v>0.11</v>
      </c>
      <c r="N343">
        <v>0.08</v>
      </c>
      <c r="O343">
        <v>12</v>
      </c>
      <c r="P343">
        <v>1.9</v>
      </c>
      <c r="Q343" s="7">
        <f t="shared" si="40"/>
        <v>2.2516164413233595</v>
      </c>
      <c r="R343" s="7">
        <f t="shared" si="41"/>
        <v>8.7359598790970494E-2</v>
      </c>
      <c r="S343" s="7">
        <f t="shared" si="42"/>
        <v>0.67762338158258173</v>
      </c>
      <c r="T343" s="7">
        <f t="shared" si="43"/>
        <v>0.11308728073317365</v>
      </c>
      <c r="U343" s="7">
        <f t="shared" si="44"/>
        <v>0.10729036875057546</v>
      </c>
      <c r="V343" s="7">
        <f t="shared" si="45"/>
        <v>6.0361228443432738E-3</v>
      </c>
      <c r="W343" s="7">
        <f t="shared" si="46"/>
        <v>3.55086488165545E-3</v>
      </c>
      <c r="X343" s="7">
        <f t="shared" si="47"/>
        <v>3.504948525427147E-2</v>
      </c>
      <c r="Y343">
        <v>6.9726027397260273</v>
      </c>
      <c r="Z343">
        <v>4.18</v>
      </c>
      <c r="AA343" t="s">
        <v>115</v>
      </c>
    </row>
    <row r="344" spans="1:27">
      <c r="A344" t="s">
        <v>675</v>
      </c>
      <c r="B344" t="s">
        <v>676</v>
      </c>
      <c r="C344">
        <v>0.05</v>
      </c>
      <c r="D344">
        <v>0.05</v>
      </c>
      <c r="E344">
        <v>0.04</v>
      </c>
      <c r="F344">
        <v>0.04</v>
      </c>
      <c r="G344">
        <v>2.46</v>
      </c>
      <c r="H344">
        <v>2.4500000000000002</v>
      </c>
      <c r="I344">
        <v>0.4</v>
      </c>
      <c r="J344">
        <v>0.39</v>
      </c>
      <c r="K344">
        <v>359.89999</v>
      </c>
      <c r="L344">
        <v>2.4</v>
      </c>
      <c r="M344">
        <v>0.16600000000000001</v>
      </c>
      <c r="N344">
        <v>5.1999999999999998E-2</v>
      </c>
      <c r="O344">
        <v>82.4</v>
      </c>
      <c r="P344">
        <v>3.2</v>
      </c>
      <c r="Q344" s="7">
        <f t="shared" si="40"/>
        <v>1.335512656721235</v>
      </c>
      <c r="R344" s="7">
        <f t="shared" si="41"/>
        <v>7.111222554425628E-2</v>
      </c>
      <c r="S344" s="7">
        <f t="shared" si="42"/>
        <v>5.1670302316791945</v>
      </c>
      <c r="T344" s="7">
        <f t="shared" si="43"/>
        <v>0.59899240507873575</v>
      </c>
      <c r="U344" s="7">
        <f t="shared" si="44"/>
        <v>0.20066136822055125</v>
      </c>
      <c r="V344" s="7">
        <f t="shared" si="45"/>
        <v>4.5865679627675036E-2</v>
      </c>
      <c r="W344" s="7">
        <f t="shared" si="46"/>
        <v>1.1485480133920976E-2</v>
      </c>
      <c r="X344" s="7">
        <f t="shared" si="47"/>
        <v>0.56239784834603468</v>
      </c>
      <c r="Y344">
        <v>3.0136986301369859</v>
      </c>
      <c r="Z344">
        <v>16</v>
      </c>
      <c r="AA344" t="s">
        <v>28</v>
      </c>
    </row>
    <row r="345" spans="1:27">
      <c r="A345" t="s">
        <v>677</v>
      </c>
      <c r="B345" t="s">
        <v>678</v>
      </c>
      <c r="C345">
        <v>-0.48</v>
      </c>
      <c r="D345">
        <v>-0.48</v>
      </c>
      <c r="E345">
        <v>0.01</v>
      </c>
      <c r="F345">
        <v>0.01</v>
      </c>
      <c r="G345">
        <v>1.01</v>
      </c>
      <c r="H345">
        <v>1.0900000000000001</v>
      </c>
      <c r="I345">
        <v>0.06</v>
      </c>
      <c r="J345">
        <v>0.1</v>
      </c>
      <c r="K345">
        <v>550</v>
      </c>
      <c r="L345">
        <v>3</v>
      </c>
      <c r="M345">
        <v>0.59</v>
      </c>
      <c r="N345">
        <v>0.01</v>
      </c>
      <c r="O345">
        <v>60.6</v>
      </c>
      <c r="P345">
        <v>1</v>
      </c>
      <c r="Q345" s="7">
        <f t="shared" si="40"/>
        <v>1.3526602132548344</v>
      </c>
      <c r="R345" s="7">
        <f t="shared" si="41"/>
        <v>4.1657172163857739E-2</v>
      </c>
      <c r="S345" s="7">
        <f t="shared" si="42"/>
        <v>2.0885513895565424</v>
      </c>
      <c r="T345" s="7">
        <f t="shared" si="43"/>
        <v>8.6219722071352214E-2</v>
      </c>
      <c r="U345" s="7">
        <f t="shared" si="44"/>
        <v>3.4464544382121161E-2</v>
      </c>
      <c r="V345" s="7">
        <f t="shared" si="45"/>
        <v>1.8902367231758851E-2</v>
      </c>
      <c r="W345" s="7">
        <f t="shared" si="46"/>
        <v>3.7973661628300788E-3</v>
      </c>
      <c r="X345" s="7">
        <f t="shared" si="47"/>
        <v>7.6644087690148313E-2</v>
      </c>
      <c r="Y345">
        <v>2.7397260273972601</v>
      </c>
      <c r="Z345">
        <v>2.2999999999999998</v>
      </c>
      <c r="AA345" t="s">
        <v>320</v>
      </c>
    </row>
    <row r="346" spans="1:27">
      <c r="A346" t="s">
        <v>679</v>
      </c>
      <c r="B346" t="s">
        <v>680</v>
      </c>
      <c r="C346">
        <v>0.17</v>
      </c>
      <c r="D346">
        <v>0.17</v>
      </c>
      <c r="E346">
        <v>7.0000000000000007E-2</v>
      </c>
      <c r="F346">
        <v>7.0000000000000007E-2</v>
      </c>
      <c r="G346">
        <v>0.94</v>
      </c>
      <c r="H346">
        <v>0.95</v>
      </c>
      <c r="I346">
        <v>0.08</v>
      </c>
      <c r="J346">
        <v>0.08</v>
      </c>
      <c r="K346">
        <v>1523</v>
      </c>
      <c r="L346">
        <v>43</v>
      </c>
      <c r="M346">
        <v>0.4</v>
      </c>
      <c r="N346">
        <v>0.06</v>
      </c>
      <c r="O346">
        <v>52.2</v>
      </c>
      <c r="P346">
        <v>1.8</v>
      </c>
      <c r="Q346" s="7">
        <f t="shared" si="40"/>
        <v>2.5478815132027766</v>
      </c>
      <c r="R346" s="7">
        <f t="shared" si="41"/>
        <v>8.6110149369911584E-2</v>
      </c>
      <c r="S346" s="7">
        <f t="shared" si="42"/>
        <v>2.61659198386451</v>
      </c>
      <c r="T346" s="7">
        <f t="shared" si="43"/>
        <v>0.18951240367383176</v>
      </c>
      <c r="U346" s="7">
        <f t="shared" si="44"/>
        <v>9.0227309788431381E-2</v>
      </c>
      <c r="V346" s="7">
        <f t="shared" si="45"/>
        <v>7.4759770967557426E-2</v>
      </c>
      <c r="W346" s="7">
        <f t="shared" si="46"/>
        <v>2.4625400592290216E-2</v>
      </c>
      <c r="X346" s="7">
        <f t="shared" si="47"/>
        <v>0.14689639207660407</v>
      </c>
      <c r="Y346">
        <v>6.82</v>
      </c>
      <c r="Z346">
        <v>10.25</v>
      </c>
      <c r="AA346" t="s">
        <v>547</v>
      </c>
    </row>
    <row r="347" spans="1:27">
      <c r="A347" t="s">
        <v>681</v>
      </c>
      <c r="B347" t="s">
        <v>682</v>
      </c>
      <c r="C347">
        <v>0.23</v>
      </c>
      <c r="D347">
        <v>0.23</v>
      </c>
      <c r="E347">
        <v>0.04</v>
      </c>
      <c r="F347">
        <v>0.04</v>
      </c>
      <c r="G347">
        <v>1.19</v>
      </c>
      <c r="H347">
        <v>1.2</v>
      </c>
      <c r="I347">
        <v>0.08</v>
      </c>
      <c r="J347">
        <v>0.11</v>
      </c>
      <c r="K347">
        <v>21.216629999999999</v>
      </c>
      <c r="L347">
        <v>4.4999999999999999E-4</v>
      </c>
      <c r="M347">
        <v>0.68189999999999995</v>
      </c>
      <c r="N347">
        <v>4.4000000000000003E-3</v>
      </c>
      <c r="O347">
        <v>279.8</v>
      </c>
      <c r="P347">
        <v>0.06</v>
      </c>
      <c r="Q347" s="7">
        <f t="shared" si="40"/>
        <v>0.15945914857186244</v>
      </c>
      <c r="R347" s="7">
        <f t="shared" si="41"/>
        <v>4.872363394726853E-3</v>
      </c>
      <c r="S347" s="7">
        <f t="shared" si="42"/>
        <v>3.1471643096286726</v>
      </c>
      <c r="T347" s="7">
        <f t="shared" si="43"/>
        <v>0.14098469110914572</v>
      </c>
      <c r="U347" s="7">
        <f t="shared" si="44"/>
        <v>6.7487440520986545E-4</v>
      </c>
      <c r="V347" s="7">
        <f t="shared" si="45"/>
        <v>1.7649359313038491E-2</v>
      </c>
      <c r="W347" s="7">
        <f t="shared" si="46"/>
        <v>2.2250218175285193E-5</v>
      </c>
      <c r="X347" s="7">
        <f t="shared" si="47"/>
        <v>0.13987396931682991</v>
      </c>
      <c r="Y347">
        <v>1.0739726027397261</v>
      </c>
      <c r="Z347">
        <v>3.97</v>
      </c>
      <c r="AA347" t="s">
        <v>563</v>
      </c>
    </row>
    <row r="348" spans="1:27" s="8" customFormat="1">
      <c r="A348" s="8" t="s">
        <v>683</v>
      </c>
      <c r="B348" s="8" t="s">
        <v>684</v>
      </c>
      <c r="K348" s="8">
        <v>562.1</v>
      </c>
      <c r="L348" s="8">
        <v>0.4</v>
      </c>
      <c r="M348" s="8">
        <v>0.53200000000000003</v>
      </c>
      <c r="N348" s="8">
        <v>4.0000000000000001E-3</v>
      </c>
      <c r="Q348" s="8">
        <f t="shared" si="40"/>
        <v>0</v>
      </c>
      <c r="R348" s="8" t="e">
        <f t="shared" si="41"/>
        <v>#DIV/0!</v>
      </c>
      <c r="S348" s="8">
        <f t="shared" si="42"/>
        <v>0</v>
      </c>
      <c r="T348" s="8" t="e">
        <f t="shared" si="43"/>
        <v>#DIV/0!</v>
      </c>
      <c r="U348" s="8">
        <f t="shared" si="44"/>
        <v>0</v>
      </c>
      <c r="V348" s="8">
        <f t="shared" si="45"/>
        <v>0</v>
      </c>
      <c r="W348" s="8">
        <f t="shared" si="46"/>
        <v>0</v>
      </c>
      <c r="X348" s="8" t="e">
        <f t="shared" si="47"/>
        <v>#DIV/0!</v>
      </c>
    </row>
    <row r="349" spans="1:27">
      <c r="A349" t="s">
        <v>685</v>
      </c>
      <c r="B349" t="s">
        <v>686</v>
      </c>
      <c r="C349">
        <v>-0.15</v>
      </c>
      <c r="D349">
        <v>-0.15</v>
      </c>
      <c r="E349">
        <v>0.03</v>
      </c>
      <c r="F349">
        <v>0.03</v>
      </c>
      <c r="G349">
        <v>2.5499999999999998</v>
      </c>
      <c r="H349">
        <v>2.5499999999999998</v>
      </c>
      <c r="I349">
        <v>0.26</v>
      </c>
      <c r="J349">
        <v>0.25</v>
      </c>
      <c r="K349">
        <v>323.60000000000002</v>
      </c>
      <c r="L349">
        <v>2.2000000000000002</v>
      </c>
      <c r="M349">
        <v>0.21</v>
      </c>
      <c r="N349">
        <v>0.04</v>
      </c>
      <c r="O349">
        <v>51.8</v>
      </c>
      <c r="P349">
        <v>2</v>
      </c>
      <c r="Q349" s="7">
        <f t="shared" si="40"/>
        <v>1.260831815432645</v>
      </c>
      <c r="R349" s="7">
        <f t="shared" si="41"/>
        <v>4.1598039577721048E-2</v>
      </c>
      <c r="S349" s="7">
        <f t="shared" si="42"/>
        <v>3.1923397407058003</v>
      </c>
      <c r="T349" s="7">
        <f t="shared" si="43"/>
        <v>0.25123402293016434</v>
      </c>
      <c r="U349" s="7">
        <f t="shared" si="44"/>
        <v>0.12325636064501161</v>
      </c>
      <c r="V349" s="7">
        <f t="shared" si="45"/>
        <v>2.8052781485436471E-2</v>
      </c>
      <c r="W349" s="7">
        <f t="shared" si="46"/>
        <v>7.2343916662059755E-3</v>
      </c>
      <c r="X349" s="7">
        <f t="shared" si="47"/>
        <v>0.21699564250549236</v>
      </c>
      <c r="Y349">
        <v>3.4986301369863009</v>
      </c>
      <c r="Z349">
        <v>18.5</v>
      </c>
      <c r="AA349" t="s">
        <v>28</v>
      </c>
    </row>
    <row r="350" spans="1:27" s="8" customFormat="1">
      <c r="A350" s="8" t="s">
        <v>687</v>
      </c>
      <c r="B350" s="8" t="s">
        <v>688</v>
      </c>
      <c r="K350" s="8">
        <v>840.8</v>
      </c>
      <c r="L350" s="8">
        <v>0.05</v>
      </c>
      <c r="M350" s="8">
        <v>0.23</v>
      </c>
      <c r="N350" s="8">
        <v>0.01</v>
      </c>
      <c r="Q350" s="8">
        <f t="shared" si="40"/>
        <v>0</v>
      </c>
      <c r="R350" s="8" t="e">
        <f t="shared" si="41"/>
        <v>#DIV/0!</v>
      </c>
      <c r="S350" s="8">
        <f t="shared" si="42"/>
        <v>0</v>
      </c>
      <c r="T350" s="8" t="e">
        <f t="shared" si="43"/>
        <v>#DIV/0!</v>
      </c>
      <c r="U350" s="8">
        <f t="shared" si="44"/>
        <v>0</v>
      </c>
      <c r="V350" s="8">
        <f t="shared" si="45"/>
        <v>0</v>
      </c>
      <c r="W350" s="8">
        <f t="shared" si="46"/>
        <v>0</v>
      </c>
      <c r="X350" s="8" t="e">
        <f t="shared" si="47"/>
        <v>#DIV/0!</v>
      </c>
    </row>
    <row r="351" spans="1:27">
      <c r="A351" t="s">
        <v>689</v>
      </c>
      <c r="B351" t="s">
        <v>690</v>
      </c>
      <c r="C351">
        <v>0.28000000000000003</v>
      </c>
      <c r="D351">
        <v>0.28000000000000003</v>
      </c>
      <c r="E351">
        <v>0.02</v>
      </c>
      <c r="F351">
        <v>0.02</v>
      </c>
      <c r="G351">
        <v>1.17</v>
      </c>
      <c r="H351">
        <v>1.17</v>
      </c>
      <c r="I351">
        <v>0.09</v>
      </c>
      <c r="J351">
        <v>0.12</v>
      </c>
      <c r="K351">
        <v>1290</v>
      </c>
      <c r="L351">
        <v>22</v>
      </c>
      <c r="M351">
        <v>0.54</v>
      </c>
      <c r="N351">
        <v>0.09</v>
      </c>
      <c r="O351">
        <v>161</v>
      </c>
      <c r="P351">
        <v>55</v>
      </c>
      <c r="Q351" s="7">
        <f t="shared" si="40"/>
        <v>2.4448929664169698</v>
      </c>
      <c r="R351" s="7">
        <f t="shared" si="41"/>
        <v>8.8087000389789685E-2</v>
      </c>
      <c r="S351" s="7">
        <f t="shared" si="42"/>
        <v>8.0567975849908127</v>
      </c>
      <c r="T351" s="7">
        <f t="shared" si="43"/>
        <v>2.8378872731794647</v>
      </c>
      <c r="U351" s="7">
        <f t="shared" si="44"/>
        <v>2.7523221563633209</v>
      </c>
      <c r="V351" s="7">
        <f t="shared" si="45"/>
        <v>0.552739077682882</v>
      </c>
      <c r="W351" s="7">
        <f t="shared" si="46"/>
        <v>4.5800916503823765E-2</v>
      </c>
      <c r="X351" s="7">
        <f t="shared" si="47"/>
        <v>0.41316910692260583</v>
      </c>
      <c r="Y351">
        <v>5.0082191780821921</v>
      </c>
      <c r="Z351">
        <v>6.91</v>
      </c>
      <c r="AA351" t="s">
        <v>115</v>
      </c>
    </row>
    <row r="352" spans="1:27">
      <c r="A352" t="s">
        <v>691</v>
      </c>
      <c r="B352" t="s">
        <v>692</v>
      </c>
      <c r="C352">
        <v>-0.52</v>
      </c>
      <c r="D352">
        <v>-0.52</v>
      </c>
      <c r="E352">
        <v>7.0000000000000007E-2</v>
      </c>
      <c r="F352">
        <v>7.0000000000000007E-2</v>
      </c>
      <c r="G352">
        <v>3.41</v>
      </c>
      <c r="H352">
        <v>3.42</v>
      </c>
      <c r="I352">
        <v>0.46</v>
      </c>
      <c r="J352">
        <v>0.46</v>
      </c>
      <c r="K352">
        <v>349.5</v>
      </c>
      <c r="L352">
        <v>4.5</v>
      </c>
      <c r="M352">
        <v>0.22</v>
      </c>
      <c r="N352">
        <v>0.1</v>
      </c>
      <c r="O352">
        <v>133</v>
      </c>
      <c r="P352" s="16">
        <v>25</v>
      </c>
      <c r="Q352" s="7">
        <f t="shared" si="40"/>
        <v>1.4636758675593444</v>
      </c>
      <c r="R352" s="7">
        <f t="shared" si="41"/>
        <v>6.6814758089889861E-2</v>
      </c>
      <c r="S352" s="7">
        <f t="shared" si="42"/>
        <v>10.2044314114936</v>
      </c>
      <c r="T352" s="7">
        <f t="shared" si="43"/>
        <v>2.1387003155434745</v>
      </c>
      <c r="U352" s="7">
        <f t="shared" si="44"/>
        <v>1.9181262051679699</v>
      </c>
      <c r="V352" s="7">
        <f t="shared" si="45"/>
        <v>0.23591581657509383</v>
      </c>
      <c r="W352" s="7">
        <f t="shared" si="46"/>
        <v>4.3795842967783716E-2</v>
      </c>
      <c r="X352" s="7">
        <f t="shared" si="47"/>
        <v>0.91501724157642428</v>
      </c>
      <c r="Y352">
        <v>5.3260273972602743</v>
      </c>
      <c r="Z352">
        <v>47.4</v>
      </c>
      <c r="AA352" t="s">
        <v>693</v>
      </c>
    </row>
    <row r="353" spans="1:27">
      <c r="A353" t="s">
        <v>694</v>
      </c>
      <c r="B353" t="s">
        <v>695</v>
      </c>
      <c r="C353">
        <v>-0.11</v>
      </c>
      <c r="D353">
        <v>-0.11</v>
      </c>
      <c r="E353">
        <v>0.03</v>
      </c>
      <c r="F353">
        <v>0.03</v>
      </c>
      <c r="G353">
        <v>1.34</v>
      </c>
      <c r="H353">
        <v>1.23</v>
      </c>
      <c r="I353">
        <v>0.08</v>
      </c>
      <c r="J353">
        <v>0.15</v>
      </c>
      <c r="K353">
        <v>297.3</v>
      </c>
      <c r="L353">
        <v>6</v>
      </c>
      <c r="M353">
        <v>0.33</v>
      </c>
      <c r="N353">
        <v>0.2</v>
      </c>
      <c r="O353">
        <v>14</v>
      </c>
      <c r="P353">
        <v>2</v>
      </c>
      <c r="Q353" s="7">
        <f t="shared" si="40"/>
        <v>0.93447940337568325</v>
      </c>
      <c r="R353" s="7">
        <f t="shared" si="41"/>
        <v>4.0013585857380254E-2</v>
      </c>
      <c r="S353" s="7">
        <f t="shared" si="42"/>
        <v>0.49808461131787563</v>
      </c>
      <c r="T353" s="7">
        <f t="shared" si="43"/>
        <v>8.3076097861395901E-2</v>
      </c>
      <c r="U353" s="7">
        <f t="shared" si="44"/>
        <v>7.1154944473982226E-2</v>
      </c>
      <c r="V353" s="7">
        <f t="shared" si="45"/>
        <v>3.6891015988081914E-2</v>
      </c>
      <c r="W353" s="7">
        <f t="shared" si="46"/>
        <v>3.3507205604969776E-3</v>
      </c>
      <c r="X353" s="7">
        <f t="shared" si="47"/>
        <v>2.1597164718390269E-2</v>
      </c>
      <c r="Y353">
        <v>10.0958904109589</v>
      </c>
      <c r="Z353">
        <v>5.6</v>
      </c>
      <c r="AA353" t="s">
        <v>25</v>
      </c>
    </row>
    <row r="354" spans="1:27">
      <c r="A354" t="s">
        <v>696</v>
      </c>
      <c r="B354" t="s">
        <v>697</v>
      </c>
      <c r="C354">
        <v>-0.62</v>
      </c>
      <c r="D354">
        <v>-0.62</v>
      </c>
      <c r="E354">
        <v>0.01</v>
      </c>
      <c r="F354">
        <v>0.01</v>
      </c>
      <c r="G354">
        <v>0.79</v>
      </c>
      <c r="H354">
        <v>0.75</v>
      </c>
      <c r="I354">
        <v>0.05</v>
      </c>
      <c r="J354">
        <v>0.04</v>
      </c>
      <c r="K354">
        <v>29.03</v>
      </c>
      <c r="L354">
        <v>0.03</v>
      </c>
      <c r="M354">
        <v>0.16</v>
      </c>
      <c r="N354">
        <v>0.125</v>
      </c>
      <c r="O354">
        <v>2.21</v>
      </c>
      <c r="P354">
        <v>0.33</v>
      </c>
      <c r="Q354" s="7">
        <f t="shared" si="40"/>
        <v>0.16803117670326517</v>
      </c>
      <c r="R354" s="7">
        <f t="shared" si="41"/>
        <v>2.9894631760004147E-3</v>
      </c>
      <c r="S354" s="7">
        <f t="shared" si="42"/>
        <v>2.722456325701066E-2</v>
      </c>
      <c r="T354" s="7">
        <f t="shared" si="43"/>
        <v>4.2781183406155922E-3</v>
      </c>
      <c r="U354" s="7">
        <f t="shared" si="44"/>
        <v>4.0652062781961623E-3</v>
      </c>
      <c r="V354" s="7">
        <f t="shared" si="45"/>
        <v>5.5879645437213992E-4</v>
      </c>
      <c r="W354" s="7">
        <f t="shared" si="46"/>
        <v>9.378078972445976E-6</v>
      </c>
      <c r="X354" s="7">
        <f t="shared" si="47"/>
        <v>1.2099805892004736E-3</v>
      </c>
      <c r="Y354">
        <v>9.287671232876713</v>
      </c>
      <c r="Z354">
        <v>5</v>
      </c>
      <c r="AA354" t="s">
        <v>320</v>
      </c>
    </row>
    <row r="355" spans="1:27">
      <c r="A355" t="s">
        <v>698</v>
      </c>
      <c r="B355" t="s">
        <v>699</v>
      </c>
      <c r="C355">
        <v>-0.16</v>
      </c>
      <c r="D355">
        <v>-0.16</v>
      </c>
      <c r="E355">
        <v>0.02</v>
      </c>
      <c r="F355">
        <v>0.02</v>
      </c>
      <c r="G355">
        <v>1</v>
      </c>
      <c r="H355">
        <v>1</v>
      </c>
      <c r="I355">
        <v>0.08</v>
      </c>
      <c r="J355">
        <v>0.08</v>
      </c>
      <c r="K355">
        <v>623.79999999999995</v>
      </c>
      <c r="L355">
        <v>1.55</v>
      </c>
      <c r="M355">
        <v>0</v>
      </c>
      <c r="N355">
        <v>0</v>
      </c>
      <c r="O355" s="16">
        <v>21.1</v>
      </c>
      <c r="P355" s="16">
        <v>0.55000000000000004</v>
      </c>
      <c r="Q355" s="7">
        <f t="shared" si="40"/>
        <v>1.4294479208527759</v>
      </c>
      <c r="R355" s="7">
        <f t="shared" si="41"/>
        <v>3.8192086526035819E-2</v>
      </c>
      <c r="S355" s="7">
        <f t="shared" si="42"/>
        <v>0.88683141273655319</v>
      </c>
      <c r="T355" s="7">
        <f t="shared" si="43"/>
        <v>5.2649599033716264E-2</v>
      </c>
      <c r="U355" s="7">
        <f t="shared" si="44"/>
        <v>2.3116458625834328E-2</v>
      </c>
      <c r="V355" s="7">
        <f t="shared" si="45"/>
        <v>0</v>
      </c>
      <c r="W355" s="7">
        <f t="shared" si="46"/>
        <v>7.3452425443072472E-4</v>
      </c>
      <c r="X355" s="7">
        <f t="shared" si="47"/>
        <v>4.7297675345949503E-2</v>
      </c>
      <c r="Y355">
        <v>18.37</v>
      </c>
      <c r="Z355">
        <v>5.28</v>
      </c>
      <c r="AA355" t="s">
        <v>700</v>
      </c>
    </row>
    <row r="356" spans="1:27">
      <c r="A356" t="s">
        <v>701</v>
      </c>
      <c r="B356" t="s">
        <v>702</v>
      </c>
      <c r="C356">
        <v>0.03</v>
      </c>
      <c r="D356">
        <v>0.03</v>
      </c>
      <c r="E356">
        <v>0.05</v>
      </c>
      <c r="F356">
        <v>0.05</v>
      </c>
      <c r="G356">
        <v>0.78</v>
      </c>
      <c r="H356">
        <v>0.78</v>
      </c>
      <c r="I356">
        <v>0.05</v>
      </c>
      <c r="J356">
        <v>0.05</v>
      </c>
      <c r="K356">
        <v>6.4897999999999998</v>
      </c>
      <c r="L356">
        <v>8.5999999999999998E-4</v>
      </c>
      <c r="M356">
        <v>6.6000000000000003E-2</v>
      </c>
      <c r="N356">
        <v>6.6000000000000003E-2</v>
      </c>
      <c r="O356" s="16">
        <v>2.56</v>
      </c>
      <c r="P356" s="16">
        <v>0.24</v>
      </c>
      <c r="Q356" s="7">
        <f t="shared" si="40"/>
        <v>6.2708127591353607E-2</v>
      </c>
      <c r="R356" s="7">
        <f t="shared" si="41"/>
        <v>1.3399287084431477E-3</v>
      </c>
      <c r="S356" s="7">
        <f t="shared" si="42"/>
        <v>1.9859836457225295E-2</v>
      </c>
      <c r="T356" s="7">
        <f t="shared" si="43"/>
        <v>2.0480190424273579E-3</v>
      </c>
      <c r="U356" s="7">
        <f t="shared" si="44"/>
        <v>1.861859667864871E-3</v>
      </c>
      <c r="V356" s="7">
        <f t="shared" si="45"/>
        <v>8.6887931437013046E-5</v>
      </c>
      <c r="W356" s="7">
        <f t="shared" si="46"/>
        <v>8.7724631232671566E-7</v>
      </c>
      <c r="X356" s="7">
        <f t="shared" si="47"/>
        <v>8.4871095971048255E-4</v>
      </c>
      <c r="Y356">
        <v>4803.6508000000003</v>
      </c>
      <c r="Z356">
        <v>1.1399999999999999</v>
      </c>
      <c r="AA356" t="s">
        <v>703</v>
      </c>
    </row>
    <row r="357" spans="1:27">
      <c r="A357" t="s">
        <v>704</v>
      </c>
      <c r="B357" t="s">
        <v>702</v>
      </c>
      <c r="C357">
        <v>0.03</v>
      </c>
      <c r="D357">
        <v>0.03</v>
      </c>
      <c r="E357">
        <v>0.05</v>
      </c>
      <c r="F357">
        <v>0.05</v>
      </c>
      <c r="G357">
        <v>0.78</v>
      </c>
      <c r="H357">
        <v>0.78</v>
      </c>
      <c r="I357">
        <v>0.05</v>
      </c>
      <c r="J357">
        <v>0.05</v>
      </c>
      <c r="K357">
        <v>16.819099999999999</v>
      </c>
      <c r="L357">
        <v>4.4000000000000003E-3</v>
      </c>
      <c r="M357">
        <v>0.111</v>
      </c>
      <c r="N357">
        <v>0.08</v>
      </c>
      <c r="O357" s="16">
        <v>2.63</v>
      </c>
      <c r="P357" s="16">
        <v>0.27</v>
      </c>
      <c r="Q357" s="7">
        <f t="shared" si="40"/>
        <v>0.11831454186826906</v>
      </c>
      <c r="R357" s="7">
        <f t="shared" si="41"/>
        <v>2.528172711538784E-3</v>
      </c>
      <c r="S357" s="7">
        <f t="shared" si="42"/>
        <v>2.7912868336533999E-2</v>
      </c>
      <c r="T357" s="7">
        <f t="shared" si="43"/>
        <v>3.1140716080209144E-3</v>
      </c>
      <c r="U357" s="7">
        <f t="shared" si="44"/>
        <v>2.8655796391118555E-3</v>
      </c>
      <c r="V357" s="7">
        <f t="shared" si="45"/>
        <v>2.5095832839254646E-4</v>
      </c>
      <c r="W357" s="7">
        <f t="shared" si="46"/>
        <v>2.4340704056846011E-6</v>
      </c>
      <c r="X357" s="7">
        <f t="shared" si="47"/>
        <v>1.1928576212194017E-3</v>
      </c>
      <c r="Y357">
        <v>4803.6508000000003</v>
      </c>
      <c r="Z357">
        <v>1.1399999999999999</v>
      </c>
      <c r="AA357" t="s">
        <v>703</v>
      </c>
    </row>
    <row r="358" spans="1:27">
      <c r="A358" t="s">
        <v>705</v>
      </c>
      <c r="B358" t="s">
        <v>706</v>
      </c>
      <c r="C358">
        <v>0.3</v>
      </c>
      <c r="D358">
        <v>0.3</v>
      </c>
      <c r="E358">
        <v>0.05</v>
      </c>
      <c r="F358">
        <v>0.05</v>
      </c>
      <c r="G358">
        <v>1.18</v>
      </c>
      <c r="H358">
        <v>1.39</v>
      </c>
      <c r="I358">
        <v>0.1</v>
      </c>
      <c r="J358">
        <v>0.22</v>
      </c>
      <c r="K358">
        <v>406.6</v>
      </c>
      <c r="L358">
        <v>0.4</v>
      </c>
      <c r="M358">
        <v>8.9999999999999993E-3</v>
      </c>
      <c r="N358">
        <v>4.0000000000000001E-3</v>
      </c>
      <c r="O358">
        <v>31.6</v>
      </c>
      <c r="P358">
        <v>0.6</v>
      </c>
      <c r="Q358" s="7">
        <f t="shared" si="40"/>
        <v>1.1992818837506884</v>
      </c>
      <c r="R358" s="7">
        <f t="shared" si="41"/>
        <v>6.3276354957520736E-2</v>
      </c>
      <c r="S358" s="7">
        <f t="shared" si="42"/>
        <v>1.4342074489822272</v>
      </c>
      <c r="T358" s="7">
        <f t="shared" si="43"/>
        <v>7.3982670574010145E-2</v>
      </c>
      <c r="U358" s="7">
        <f t="shared" si="44"/>
        <v>2.7231787005991655E-2</v>
      </c>
      <c r="V358" s="7">
        <f t="shared" si="45"/>
        <v>5.1635650651062918E-5</v>
      </c>
      <c r="W358" s="7">
        <f t="shared" si="46"/>
        <v>4.7030905033029264E-4</v>
      </c>
      <c r="X358" s="7">
        <f t="shared" si="47"/>
        <v>6.8786928008739923E-2</v>
      </c>
      <c r="Y358">
        <v>14.24657534246575</v>
      </c>
      <c r="Z358">
        <v>3.71</v>
      </c>
      <c r="AA358" t="s">
        <v>25</v>
      </c>
    </row>
    <row r="359" spans="1:27">
      <c r="A359" t="s">
        <v>707</v>
      </c>
      <c r="B359" t="s">
        <v>706</v>
      </c>
      <c r="C359">
        <v>0.3</v>
      </c>
      <c r="D359">
        <v>0.3</v>
      </c>
      <c r="E359">
        <v>0.05</v>
      </c>
      <c r="F359">
        <v>0.05</v>
      </c>
      <c r="G359">
        <v>1.18</v>
      </c>
      <c r="H359">
        <v>1.39</v>
      </c>
      <c r="I359">
        <v>0.1</v>
      </c>
      <c r="J359">
        <v>0.22</v>
      </c>
      <c r="K359">
        <v>110.9</v>
      </c>
      <c r="L359">
        <v>0.1</v>
      </c>
      <c r="M359">
        <v>0.3</v>
      </c>
      <c r="N359">
        <v>0.1</v>
      </c>
      <c r="O359">
        <v>5.0999999999999996</v>
      </c>
      <c r="P359">
        <v>0.8</v>
      </c>
      <c r="Q359" s="7">
        <f t="shared" si="40"/>
        <v>0.50438719737481086</v>
      </c>
      <c r="R359" s="7">
        <f t="shared" si="41"/>
        <v>2.6612083116164465E-2</v>
      </c>
      <c r="S359" s="7">
        <f t="shared" si="42"/>
        <v>0.14320386637990146</v>
      </c>
      <c r="T359" s="7">
        <f t="shared" si="43"/>
        <v>2.3959660704887004E-2</v>
      </c>
      <c r="U359" s="7">
        <f t="shared" si="44"/>
        <v>2.2463351589004154E-2</v>
      </c>
      <c r="V359" s="7">
        <f t="shared" si="45"/>
        <v>4.7210065839527957E-3</v>
      </c>
      <c r="W359" s="7">
        <f t="shared" si="46"/>
        <v>4.3042941502825815E-5</v>
      </c>
      <c r="X359" s="7">
        <f t="shared" si="47"/>
        <v>6.8682909534724919E-3</v>
      </c>
      <c r="Y359">
        <v>14.24657534246575</v>
      </c>
      <c r="Z359">
        <v>3.71</v>
      </c>
      <c r="AA359" t="s">
        <v>25</v>
      </c>
    </row>
    <row r="360" spans="1:27">
      <c r="A360" t="s">
        <v>708</v>
      </c>
      <c r="B360" t="s">
        <v>709</v>
      </c>
      <c r="C360">
        <v>0.27</v>
      </c>
      <c r="D360">
        <v>0.2</v>
      </c>
      <c r="E360">
        <v>0.05</v>
      </c>
      <c r="F360">
        <v>0.03</v>
      </c>
      <c r="G360">
        <v>0.99</v>
      </c>
      <c r="H360">
        <v>1</v>
      </c>
      <c r="I360">
        <v>7.0000000000000007E-2</v>
      </c>
      <c r="J360">
        <v>0.08</v>
      </c>
      <c r="K360">
        <v>71.483999999999995</v>
      </c>
      <c r="L360">
        <v>0.02</v>
      </c>
      <c r="M360">
        <v>0.114</v>
      </c>
      <c r="N360">
        <v>3.0000000000000001E-3</v>
      </c>
      <c r="O360">
        <v>343.3</v>
      </c>
      <c r="P360">
        <v>1</v>
      </c>
      <c r="Q360" s="7">
        <f t="shared" si="40"/>
        <v>0.33724381055104502</v>
      </c>
      <c r="R360" s="7">
        <f t="shared" si="41"/>
        <v>8.9933882697348418E-3</v>
      </c>
      <c r="S360" s="7">
        <f t="shared" si="42"/>
        <v>6.962732296664865</v>
      </c>
      <c r="T360" s="7">
        <f t="shared" si="43"/>
        <v>0.32556946652007818</v>
      </c>
      <c r="U360" s="7">
        <f t="shared" si="44"/>
        <v>2.0281771909888915E-2</v>
      </c>
      <c r="V360" s="7">
        <f t="shared" si="45"/>
        <v>2.4126087082315616E-3</v>
      </c>
      <c r="W360" s="7">
        <f t="shared" si="46"/>
        <v>6.4935111788790619E-4</v>
      </c>
      <c r="X360" s="7">
        <f t="shared" si="47"/>
        <v>0.32492750717769375</v>
      </c>
      <c r="Y360">
        <v>9.293150684931506</v>
      </c>
      <c r="Z360">
        <v>9.1</v>
      </c>
      <c r="AA360" t="s">
        <v>1521</v>
      </c>
    </row>
    <row r="361" spans="1:27">
      <c r="A361" t="s">
        <v>710</v>
      </c>
      <c r="B361" t="s">
        <v>711</v>
      </c>
      <c r="C361">
        <v>0.27</v>
      </c>
      <c r="D361">
        <v>0.27</v>
      </c>
      <c r="E361">
        <v>0.02</v>
      </c>
      <c r="F361">
        <v>0.02</v>
      </c>
      <c r="G361">
        <v>1.19</v>
      </c>
      <c r="H361">
        <v>1.2</v>
      </c>
      <c r="I361">
        <v>0.08</v>
      </c>
      <c r="J361">
        <v>0.11</v>
      </c>
      <c r="K361">
        <v>14.476000000000001</v>
      </c>
      <c r="L361">
        <v>1.0999999999999999E-2</v>
      </c>
      <c r="M361">
        <v>0.115</v>
      </c>
      <c r="N361">
        <v>8.6999999999999994E-2</v>
      </c>
      <c r="O361">
        <v>6.64</v>
      </c>
      <c r="P361">
        <v>0.6</v>
      </c>
      <c r="Q361" s="7">
        <f t="shared" si="40"/>
        <v>0.12358456179602464</v>
      </c>
      <c r="R361" s="7">
        <f t="shared" si="41"/>
        <v>3.776713887062222E-3</v>
      </c>
      <c r="S361" s="7">
        <f t="shared" si="42"/>
        <v>8.9294421185151449E-2</v>
      </c>
      <c r="T361" s="7">
        <f t="shared" si="43"/>
        <v>9.0374445714622442E-3</v>
      </c>
      <c r="U361" s="7">
        <f t="shared" si="44"/>
        <v>8.0687729986582638E-3</v>
      </c>
      <c r="V361" s="7">
        <f t="shared" si="45"/>
        <v>9.0536412450400549E-4</v>
      </c>
      <c r="W361" s="7">
        <f t="shared" si="46"/>
        <v>2.2617634545377774E-5</v>
      </c>
      <c r="X361" s="7">
        <f t="shared" si="47"/>
        <v>3.9686409415622872E-3</v>
      </c>
      <c r="Y361">
        <v>4.3287671232876717</v>
      </c>
      <c r="Z361">
        <v>3.88</v>
      </c>
      <c r="AA361" t="s">
        <v>712</v>
      </c>
    </row>
    <row r="362" spans="1:27">
      <c r="A362" t="s">
        <v>713</v>
      </c>
      <c r="B362" t="s">
        <v>714</v>
      </c>
      <c r="C362">
        <v>0.21</v>
      </c>
      <c r="D362">
        <v>0.21</v>
      </c>
      <c r="E362">
        <v>0.02</v>
      </c>
      <c r="F362">
        <v>0.02</v>
      </c>
      <c r="G362">
        <v>1.18</v>
      </c>
      <c r="H362">
        <v>1.19</v>
      </c>
      <c r="I362">
        <v>0.08</v>
      </c>
      <c r="J362">
        <v>0.11</v>
      </c>
      <c r="K362">
        <v>3.092514</v>
      </c>
      <c r="L362">
        <v>3.1999999999999999E-5</v>
      </c>
      <c r="M362">
        <v>2.1999999999999999E-2</v>
      </c>
      <c r="N362">
        <v>1.4999999999999999E-2</v>
      </c>
      <c r="O362">
        <v>112.6</v>
      </c>
      <c r="P362">
        <v>1.8</v>
      </c>
      <c r="Q362" s="7">
        <f t="shared" si="40"/>
        <v>4.4041441688458596E-2</v>
      </c>
      <c r="R362" s="7">
        <f t="shared" si="41"/>
        <v>1.3570192456987707E-3</v>
      </c>
      <c r="S362" s="7">
        <f t="shared" si="42"/>
        <v>0.90596611420472317</v>
      </c>
      <c r="T362" s="7">
        <f t="shared" si="43"/>
        <v>4.3110101329213772E-2</v>
      </c>
      <c r="U362" s="7">
        <f t="shared" si="44"/>
        <v>1.4482584418903216E-2</v>
      </c>
      <c r="V362" s="7">
        <f t="shared" si="45"/>
        <v>2.991135886644723E-4</v>
      </c>
      <c r="W362" s="7">
        <f t="shared" si="46"/>
        <v>3.1248487643118339E-6</v>
      </c>
      <c r="X362" s="7">
        <f t="shared" si="47"/>
        <v>4.0603523325701885E-2</v>
      </c>
      <c r="Y362">
        <v>7.1945205479452046</v>
      </c>
      <c r="Z362">
        <v>12</v>
      </c>
      <c r="AA362" t="s">
        <v>292</v>
      </c>
    </row>
    <row r="363" spans="1:27">
      <c r="A363" t="s">
        <v>715</v>
      </c>
      <c r="B363" t="s">
        <v>716</v>
      </c>
      <c r="C363">
        <v>0.11</v>
      </c>
      <c r="D363">
        <v>0.11</v>
      </c>
      <c r="E363">
        <v>0.04</v>
      </c>
      <c r="F363">
        <v>0.04</v>
      </c>
      <c r="G363">
        <v>1.96</v>
      </c>
      <c r="H363">
        <v>1.96</v>
      </c>
      <c r="I363">
        <v>0.3</v>
      </c>
      <c r="J363">
        <v>0.3</v>
      </c>
      <c r="K363">
        <v>396.03</v>
      </c>
      <c r="L363">
        <v>0.62</v>
      </c>
      <c r="M363">
        <v>0.25700000000000001</v>
      </c>
      <c r="N363">
        <v>0.01</v>
      </c>
      <c r="O363">
        <v>340.8</v>
      </c>
      <c r="P363">
        <v>3.3</v>
      </c>
      <c r="Q363" s="7">
        <f t="shared" si="40"/>
        <v>1.3214239422926517</v>
      </c>
      <c r="R363" s="7">
        <f t="shared" si="41"/>
        <v>6.7433693711223083E-2</v>
      </c>
      <c r="S363" s="7">
        <f t="shared" si="42"/>
        <v>18.633103538179885</v>
      </c>
      <c r="T363" s="7">
        <f t="shared" si="43"/>
        <v>1.9105915035033891</v>
      </c>
      <c r="U363" s="7">
        <f t="shared" si="44"/>
        <v>0.18042617862674185</v>
      </c>
      <c r="V363" s="7">
        <f t="shared" si="45"/>
        <v>5.1273649359679797E-2</v>
      </c>
      <c r="W363" s="7">
        <f t="shared" si="46"/>
        <v>9.7236103272239725E-3</v>
      </c>
      <c r="X363" s="7">
        <f t="shared" si="47"/>
        <v>1.9013370957326416</v>
      </c>
      <c r="Y363">
        <v>3.8986301369863008</v>
      </c>
      <c r="Z363">
        <v>12.9</v>
      </c>
      <c r="AA363" t="s">
        <v>28</v>
      </c>
    </row>
    <row r="364" spans="1:27">
      <c r="A364" t="s">
        <v>717</v>
      </c>
      <c r="B364" t="s">
        <v>718</v>
      </c>
      <c r="C364">
        <v>0.01</v>
      </c>
      <c r="D364">
        <v>0.01</v>
      </c>
      <c r="E364">
        <v>0.04</v>
      </c>
      <c r="F364">
        <v>0.04</v>
      </c>
      <c r="G364">
        <v>1.53</v>
      </c>
      <c r="H364">
        <v>1.39</v>
      </c>
      <c r="I364">
        <v>0.09</v>
      </c>
      <c r="J364">
        <v>0.2</v>
      </c>
      <c r="K364">
        <v>479</v>
      </c>
      <c r="L364">
        <v>13</v>
      </c>
      <c r="M364">
        <v>0.09</v>
      </c>
      <c r="N364">
        <v>0.1</v>
      </c>
      <c r="O364">
        <v>30.7</v>
      </c>
      <c r="P364">
        <v>3.7</v>
      </c>
      <c r="Q364" s="7">
        <f t="shared" si="40"/>
        <v>1.3377245563134963</v>
      </c>
      <c r="R364" s="7">
        <f t="shared" si="41"/>
        <v>6.8573014806258298E-2</v>
      </c>
      <c r="S364" s="7">
        <f t="shared" si="42"/>
        <v>1.4656744408430946</v>
      </c>
      <c r="T364" s="7">
        <f t="shared" si="43"/>
        <v>0.18857016933294451</v>
      </c>
      <c r="U364" s="7">
        <f t="shared" si="44"/>
        <v>0.17664480231659449</v>
      </c>
      <c r="V364" s="7">
        <f t="shared" si="45"/>
        <v>1.3298790167948233E-2</v>
      </c>
      <c r="W364" s="7">
        <f t="shared" si="46"/>
        <v>1.3259406910897876E-2</v>
      </c>
      <c r="X364" s="7">
        <f t="shared" si="47"/>
        <v>6.326652262632064E-2</v>
      </c>
      <c r="Y364">
        <v>2.2739726027397258</v>
      </c>
      <c r="Z364">
        <v>3.3</v>
      </c>
      <c r="AA364" t="s">
        <v>25</v>
      </c>
    </row>
    <row r="365" spans="1:27">
      <c r="A365" t="s">
        <v>719</v>
      </c>
      <c r="B365" t="s">
        <v>720</v>
      </c>
      <c r="C365">
        <v>0.15</v>
      </c>
      <c r="D365">
        <v>0.15</v>
      </c>
      <c r="E365">
        <v>0.04</v>
      </c>
      <c r="F365">
        <v>0.04</v>
      </c>
      <c r="G365">
        <v>1.7</v>
      </c>
      <c r="H365">
        <v>1.54</v>
      </c>
      <c r="I365">
        <v>0.09</v>
      </c>
      <c r="J365">
        <v>0.24</v>
      </c>
      <c r="K365">
        <v>663</v>
      </c>
      <c r="L365">
        <v>29</v>
      </c>
      <c r="M365">
        <v>0.17699999999999999</v>
      </c>
      <c r="N365">
        <v>5.7000000000000002E-2</v>
      </c>
      <c r="O365">
        <v>52.3</v>
      </c>
      <c r="P365">
        <v>3.7</v>
      </c>
      <c r="Q365" s="7">
        <f t="shared" si="40"/>
        <v>1.7191773586253725</v>
      </c>
      <c r="R365" s="7">
        <f t="shared" si="41"/>
        <v>0.10241634582053648</v>
      </c>
      <c r="S365" s="7">
        <f t="shared" si="42"/>
        <v>2.9443198290987138</v>
      </c>
      <c r="T365" s="7">
        <f t="shared" si="43"/>
        <v>0.24357866615712281</v>
      </c>
      <c r="U365" s="7">
        <f t="shared" si="44"/>
        <v>0.2082979611408268</v>
      </c>
      <c r="V365" s="7">
        <f t="shared" si="45"/>
        <v>3.0665977154035705E-2</v>
      </c>
      <c r="W365" s="7">
        <f t="shared" si="46"/>
        <v>4.2928745622857103E-2</v>
      </c>
      <c r="X365" s="7">
        <f t="shared" si="47"/>
        <v>0.11471375957527452</v>
      </c>
      <c r="Y365">
        <v>2.3260273972602739</v>
      </c>
      <c r="Z365">
        <v>4.7</v>
      </c>
      <c r="AA365" t="s">
        <v>25</v>
      </c>
    </row>
    <row r="366" spans="1:27">
      <c r="A366" t="s">
        <v>721</v>
      </c>
      <c r="B366" t="s">
        <v>722</v>
      </c>
      <c r="C366">
        <v>0.36</v>
      </c>
      <c r="D366">
        <v>0.36</v>
      </c>
      <c r="E366">
        <v>0.18</v>
      </c>
      <c r="F366">
        <v>0.18</v>
      </c>
      <c r="G366">
        <v>0.86</v>
      </c>
      <c r="H366">
        <v>0.89</v>
      </c>
      <c r="I366">
        <v>0.17</v>
      </c>
      <c r="J366">
        <v>0.17</v>
      </c>
      <c r="K366">
        <v>9.3742999999999999</v>
      </c>
      <c r="L366">
        <v>1.9E-3</v>
      </c>
      <c r="M366">
        <v>0.39600000000000002</v>
      </c>
      <c r="N366">
        <v>6.2E-2</v>
      </c>
      <c r="O366">
        <v>2.94</v>
      </c>
      <c r="P366">
        <v>0.23</v>
      </c>
      <c r="Q366" s="7">
        <f t="shared" si="40"/>
        <v>8.373248708812496E-2</v>
      </c>
      <c r="R366" s="7">
        <f t="shared" si="41"/>
        <v>5.3312939547261306E-3</v>
      </c>
      <c r="S366" s="7">
        <f t="shared" si="42"/>
        <v>2.5907466891032124E-2</v>
      </c>
      <c r="T366" s="7">
        <f t="shared" si="43"/>
        <v>3.9447208560048682E-3</v>
      </c>
      <c r="U366" s="7">
        <f t="shared" si="44"/>
        <v>2.0267746207270035E-3</v>
      </c>
      <c r="V366" s="7">
        <f t="shared" si="45"/>
        <v>7.5437879170930748E-4</v>
      </c>
      <c r="W366" s="7">
        <f t="shared" si="46"/>
        <v>1.7503240097202295E-6</v>
      </c>
      <c r="X366" s="7">
        <f t="shared" si="47"/>
        <v>3.299078180880495E-3</v>
      </c>
      <c r="Y366">
        <v>4.8136986301369866</v>
      </c>
      <c r="Z366">
        <v>1.06</v>
      </c>
      <c r="AA366" t="s">
        <v>100</v>
      </c>
    </row>
    <row r="367" spans="1:27">
      <c r="A367" t="s">
        <v>723</v>
      </c>
      <c r="B367" t="s">
        <v>722</v>
      </c>
      <c r="C367">
        <v>0.36</v>
      </c>
      <c r="D367">
        <v>0.36</v>
      </c>
      <c r="E367">
        <v>0.18</v>
      </c>
      <c r="F367">
        <v>0.18</v>
      </c>
      <c r="G367">
        <v>0.86</v>
      </c>
      <c r="H367">
        <v>0.89</v>
      </c>
      <c r="I367">
        <v>0.17</v>
      </c>
      <c r="J367">
        <v>0.17</v>
      </c>
      <c r="K367">
        <v>962</v>
      </c>
      <c r="L367">
        <v>15</v>
      </c>
      <c r="M367">
        <v>0.28000000000000003</v>
      </c>
      <c r="N367">
        <v>0.02</v>
      </c>
      <c r="O367">
        <v>16.2</v>
      </c>
      <c r="P367">
        <v>0.4</v>
      </c>
      <c r="Q367" s="7">
        <f t="shared" si="40"/>
        <v>1.8353468070258021</v>
      </c>
      <c r="R367" s="7">
        <f t="shared" si="41"/>
        <v>0.11840444597081654</v>
      </c>
      <c r="S367" s="7">
        <f t="shared" si="42"/>
        <v>0.69873864804592634</v>
      </c>
      <c r="T367" s="7">
        <f t="shared" si="43"/>
        <v>9.0807224049716542E-2</v>
      </c>
      <c r="U367" s="7">
        <f t="shared" si="44"/>
        <v>1.7252806124590774E-2</v>
      </c>
      <c r="V367" s="7">
        <f t="shared" si="45"/>
        <v>4.2458077572235112E-3</v>
      </c>
      <c r="W367" s="7">
        <f t="shared" si="46"/>
        <v>3.6316977549164606E-3</v>
      </c>
      <c r="X367" s="7">
        <f t="shared" si="47"/>
        <v>8.897795518187826E-2</v>
      </c>
      <c r="Y367">
        <v>4.8136986301369866</v>
      </c>
      <c r="Z367">
        <v>1.06</v>
      </c>
      <c r="AA367" t="s">
        <v>100</v>
      </c>
    </row>
    <row r="368" spans="1:27">
      <c r="A368" t="s">
        <v>724</v>
      </c>
      <c r="B368" t="s">
        <v>722</v>
      </c>
      <c r="C368">
        <v>0.36</v>
      </c>
      <c r="D368">
        <v>0.36</v>
      </c>
      <c r="E368">
        <v>0.18</v>
      </c>
      <c r="F368">
        <v>0.18</v>
      </c>
      <c r="G368">
        <v>0.86</v>
      </c>
      <c r="H368">
        <v>0.89</v>
      </c>
      <c r="I368">
        <v>0.17</v>
      </c>
      <c r="J368">
        <v>0.17</v>
      </c>
      <c r="K368">
        <v>2172</v>
      </c>
      <c r="L368">
        <v>158</v>
      </c>
      <c r="M368">
        <v>0.48</v>
      </c>
      <c r="N368">
        <v>0.05</v>
      </c>
      <c r="O368">
        <v>11.3</v>
      </c>
      <c r="P368">
        <v>0.9</v>
      </c>
      <c r="Q368" s="7">
        <f t="shared" si="40"/>
        <v>3.1586970382364981</v>
      </c>
      <c r="R368" s="7">
        <f t="shared" si="41"/>
        <v>0.25280993070091151</v>
      </c>
      <c r="S368" s="7">
        <f t="shared" si="42"/>
        <v>0.58429800968463086</v>
      </c>
      <c r="T368" s="7">
        <f t="shared" si="43"/>
        <v>9.0744407043982983E-2</v>
      </c>
      <c r="U368" s="7">
        <f t="shared" si="44"/>
        <v>4.6537009620899801E-2</v>
      </c>
      <c r="V368" s="7">
        <f t="shared" si="45"/>
        <v>1.8221351653366868E-2</v>
      </c>
      <c r="W368" s="7">
        <f t="shared" si="46"/>
        <v>1.4168061008313646E-2</v>
      </c>
      <c r="X368" s="7">
        <f t="shared" si="47"/>
        <v>7.4404989997293822E-2</v>
      </c>
      <c r="Y368">
        <v>4.8136986301369866</v>
      </c>
      <c r="Z368">
        <v>1.06</v>
      </c>
      <c r="AA368" t="s">
        <v>100</v>
      </c>
    </row>
    <row r="369" spans="1:27">
      <c r="A369" t="s">
        <v>725</v>
      </c>
      <c r="B369" t="s">
        <v>726</v>
      </c>
      <c r="C369">
        <v>-0.53</v>
      </c>
      <c r="D369">
        <v>-0.53</v>
      </c>
      <c r="E369">
        <v>0.01</v>
      </c>
      <c r="F369">
        <v>0.01</v>
      </c>
      <c r="G369">
        <v>0.9</v>
      </c>
      <c r="H369">
        <v>0.91</v>
      </c>
      <c r="I369">
        <v>0.06</v>
      </c>
      <c r="J369">
        <v>0.06</v>
      </c>
      <c r="K369">
        <v>956</v>
      </c>
      <c r="L369">
        <v>14</v>
      </c>
      <c r="M369">
        <v>0.26</v>
      </c>
      <c r="N369">
        <v>0.06</v>
      </c>
      <c r="O369">
        <v>8.4</v>
      </c>
      <c r="P369">
        <v>0.4</v>
      </c>
      <c r="Q369" s="7">
        <f t="shared" si="40"/>
        <v>1.8412968745760223</v>
      </c>
      <c r="R369" s="7">
        <f t="shared" si="41"/>
        <v>4.4281091453374666E-2</v>
      </c>
      <c r="S369" s="7">
        <f t="shared" si="42"/>
        <v>0.36909440907027974</v>
      </c>
      <c r="T369" s="7">
        <f t="shared" si="43"/>
        <v>2.4769130712124499E-2</v>
      </c>
      <c r="U369" s="7">
        <f t="shared" si="44"/>
        <v>1.7575924241441894E-2</v>
      </c>
      <c r="V369" s="7">
        <f t="shared" si="45"/>
        <v>6.1753247334795846E-3</v>
      </c>
      <c r="W369" s="7">
        <f t="shared" si="46"/>
        <v>1.801716083327728E-3</v>
      </c>
      <c r="X369" s="7">
        <f t="shared" si="47"/>
        <v>1.6223930069023281E-2</v>
      </c>
      <c r="Y369">
        <v>6</v>
      </c>
      <c r="Z369">
        <v>1.37</v>
      </c>
      <c r="AA369" t="s">
        <v>320</v>
      </c>
    </row>
    <row r="370" spans="1:27">
      <c r="A370" t="s">
        <v>727</v>
      </c>
      <c r="B370" t="s">
        <v>728</v>
      </c>
      <c r="C370">
        <v>0.34</v>
      </c>
      <c r="D370">
        <v>0.32</v>
      </c>
      <c r="E370">
        <v>0.04</v>
      </c>
      <c r="F370">
        <v>0.02</v>
      </c>
      <c r="G370">
        <v>1.19</v>
      </c>
      <c r="H370">
        <v>1.1599999999999999</v>
      </c>
      <c r="I370">
        <v>0.1</v>
      </c>
      <c r="J370">
        <v>0.1</v>
      </c>
      <c r="K370">
        <v>626.51599999999996</v>
      </c>
      <c r="L370">
        <v>1.0975999999999999</v>
      </c>
      <c r="M370">
        <v>0.35671999999999998</v>
      </c>
      <c r="N370">
        <v>8.9599999999999992E-3</v>
      </c>
      <c r="O370">
        <v>84.044300000000007</v>
      </c>
      <c r="P370">
        <v>3.722</v>
      </c>
      <c r="Q370" s="7">
        <f t="shared" si="40"/>
        <v>1.5063025030748307</v>
      </c>
      <c r="R370" s="7">
        <f t="shared" si="41"/>
        <v>4.3320292134619381E-2</v>
      </c>
      <c r="S370" s="7">
        <f t="shared" si="42"/>
        <v>3.6484881497886588</v>
      </c>
      <c r="T370" s="7">
        <f t="shared" si="43"/>
        <v>0.26506119110106857</v>
      </c>
      <c r="U370" s="7">
        <f t="shared" si="44"/>
        <v>0.16157755961455311</v>
      </c>
      <c r="V370" s="7">
        <f t="shared" si="45"/>
        <v>1.3361589736245046E-2</v>
      </c>
      <c r="W370" s="7">
        <f t="shared" si="46"/>
        <v>2.1306083128539589E-3</v>
      </c>
      <c r="X370" s="7">
        <f t="shared" si="47"/>
        <v>0.20968322699934824</v>
      </c>
      <c r="Y370">
        <v>6.3</v>
      </c>
      <c r="Z370">
        <v>3.74</v>
      </c>
      <c r="AA370" t="s">
        <v>1521</v>
      </c>
    </row>
    <row r="371" spans="1:27">
      <c r="A371" t="s">
        <v>729</v>
      </c>
      <c r="B371" t="s">
        <v>728</v>
      </c>
      <c r="C371">
        <v>0.34</v>
      </c>
      <c r="D371">
        <v>0.32</v>
      </c>
      <c r="E371">
        <v>0.04</v>
      </c>
      <c r="F371">
        <v>0.02</v>
      </c>
      <c r="G371">
        <v>1.19</v>
      </c>
      <c r="H371">
        <v>1.1599999999999999</v>
      </c>
      <c r="I371">
        <v>0.1</v>
      </c>
      <c r="J371">
        <v>0.1</v>
      </c>
      <c r="K371">
        <v>3066</v>
      </c>
      <c r="L371">
        <v>110</v>
      </c>
      <c r="M371">
        <v>0.23873</v>
      </c>
      <c r="N371">
        <v>6.3600000000000004E-2</v>
      </c>
      <c r="O371">
        <v>46.32</v>
      </c>
      <c r="P371">
        <v>3.7</v>
      </c>
      <c r="Q371" s="7">
        <f t="shared" si="40"/>
        <v>4.3418237219222044</v>
      </c>
      <c r="R371" s="7">
        <f t="shared" si="41"/>
        <v>0.16232957170310694</v>
      </c>
      <c r="S371" s="7">
        <f t="shared" si="42"/>
        <v>3.5486712538613538</v>
      </c>
      <c r="T371" s="7">
        <f t="shared" si="43"/>
        <v>0.35638757945905003</v>
      </c>
      <c r="U371" s="7">
        <f t="shared" si="44"/>
        <v>0.28346467269617892</v>
      </c>
      <c r="V371" s="7">
        <f t="shared" si="45"/>
        <v>5.7136615470372631E-2</v>
      </c>
      <c r="W371" s="7">
        <f t="shared" si="46"/>
        <v>4.2438990859398722E-2</v>
      </c>
      <c r="X371" s="7">
        <f t="shared" si="47"/>
        <v>0.20394662378513528</v>
      </c>
      <c r="Y371">
        <v>6.3</v>
      </c>
      <c r="Z371">
        <v>3.74</v>
      </c>
      <c r="AA371" t="s">
        <v>1521</v>
      </c>
    </row>
    <row r="372" spans="1:27" s="8" customFormat="1">
      <c r="A372" s="8" t="s">
        <v>730</v>
      </c>
      <c r="B372" s="8" t="s">
        <v>731</v>
      </c>
      <c r="K372" s="8">
        <v>554.58000000000004</v>
      </c>
      <c r="L372" s="8">
        <v>1.25</v>
      </c>
      <c r="M372" s="8">
        <v>0.55800000000000005</v>
      </c>
      <c r="N372" s="8">
        <v>6.7000000000000004E-2</v>
      </c>
      <c r="Q372" s="8">
        <f t="shared" si="40"/>
        <v>0</v>
      </c>
      <c r="R372" s="8" t="e">
        <f t="shared" si="41"/>
        <v>#DIV/0!</v>
      </c>
      <c r="S372" s="8">
        <f t="shared" si="42"/>
        <v>0</v>
      </c>
      <c r="T372" s="8" t="e">
        <f t="shared" si="43"/>
        <v>#DIV/0!</v>
      </c>
      <c r="U372" s="8">
        <f t="shared" si="44"/>
        <v>0</v>
      </c>
      <c r="V372" s="8">
        <f t="shared" si="45"/>
        <v>0</v>
      </c>
      <c r="W372" s="8">
        <f t="shared" si="46"/>
        <v>0</v>
      </c>
      <c r="X372" s="8" t="e">
        <f t="shared" si="47"/>
        <v>#DIV/0!</v>
      </c>
    </row>
    <row r="373" spans="1:27">
      <c r="A373" t="s">
        <v>732</v>
      </c>
      <c r="B373" t="s">
        <v>733</v>
      </c>
      <c r="C373">
        <v>0.1</v>
      </c>
      <c r="D373">
        <v>0.14000000000000001</v>
      </c>
      <c r="E373">
        <v>0.08</v>
      </c>
      <c r="F373">
        <v>0.03</v>
      </c>
      <c r="G373">
        <v>1.29</v>
      </c>
      <c r="H373">
        <v>1.35</v>
      </c>
      <c r="I373">
        <v>0.16</v>
      </c>
      <c r="J373">
        <v>0.1</v>
      </c>
      <c r="K373">
        <v>6.8378503000000004</v>
      </c>
      <c r="L373">
        <v>1E-3</v>
      </c>
      <c r="M373">
        <v>0.29595199999999999</v>
      </c>
      <c r="N373">
        <v>0.04</v>
      </c>
      <c r="O373">
        <v>90.691999999999993</v>
      </c>
      <c r="P373">
        <v>4.4000000000000004</v>
      </c>
      <c r="Q373" s="7">
        <f t="shared" si="40"/>
        <v>7.795830817035955E-2</v>
      </c>
      <c r="R373" s="7">
        <f t="shared" si="41"/>
        <v>1.9249115040025709E-3</v>
      </c>
      <c r="S373" s="7">
        <f t="shared" si="42"/>
        <v>0.98795486264282972</v>
      </c>
      <c r="T373" s="7">
        <f t="shared" si="43"/>
        <v>9.2494308883401002E-2</v>
      </c>
      <c r="U373" s="7">
        <f t="shared" si="44"/>
        <v>4.7931475715922586E-2</v>
      </c>
      <c r="V373" s="7">
        <f t="shared" si="45"/>
        <v>1.2818204273414855E-2</v>
      </c>
      <c r="W373" s="7">
        <f t="shared" si="46"/>
        <v>4.8161084712195275E-5</v>
      </c>
      <c r="X373" s="7">
        <f t="shared" si="47"/>
        <v>7.8060631122396418E-2</v>
      </c>
      <c r="Y373">
        <v>2.0520547945205481</v>
      </c>
      <c r="Z373">
        <v>16.298200000000001</v>
      </c>
      <c r="AA373" t="s">
        <v>1521</v>
      </c>
    </row>
    <row r="374" spans="1:27">
      <c r="A374" t="s">
        <v>735</v>
      </c>
      <c r="B374" t="s">
        <v>736</v>
      </c>
      <c r="C374">
        <v>0.13</v>
      </c>
      <c r="D374">
        <v>0.13</v>
      </c>
      <c r="E374">
        <v>0.02</v>
      </c>
      <c r="F374">
        <v>0.02</v>
      </c>
      <c r="G374">
        <v>1.1599999999999999</v>
      </c>
      <c r="H374">
        <v>1.17</v>
      </c>
      <c r="I374">
        <v>0.08</v>
      </c>
      <c r="J374">
        <v>0.11</v>
      </c>
      <c r="K374">
        <v>1068.49</v>
      </c>
      <c r="L374">
        <v>3.94</v>
      </c>
      <c r="M374">
        <v>0.14000000000000001</v>
      </c>
      <c r="N374">
        <v>0.03</v>
      </c>
      <c r="O374">
        <v>17</v>
      </c>
      <c r="P374" s="16">
        <v>0</v>
      </c>
      <c r="Q374" s="7">
        <f t="shared" si="40"/>
        <v>2.156322356234166</v>
      </c>
      <c r="R374" s="7">
        <f t="shared" si="41"/>
        <v>6.7784641107565852E-2</v>
      </c>
      <c r="S374" s="7">
        <f t="shared" si="42"/>
        <v>0.93988515538600126</v>
      </c>
      <c r="T374" s="7">
        <f t="shared" si="43"/>
        <v>4.3048057385028725E-2</v>
      </c>
      <c r="U374" s="7">
        <f t="shared" si="44"/>
        <v>0</v>
      </c>
      <c r="V374" s="7">
        <f t="shared" si="45"/>
        <v>4.0264357941872751E-3</v>
      </c>
      <c r="W374" s="7">
        <f t="shared" si="46"/>
        <v>1.1552588270115907E-3</v>
      </c>
      <c r="X374" s="7">
        <f t="shared" si="47"/>
        <v>4.2843767766883263E-2</v>
      </c>
      <c r="Y374">
        <v>6.9726027397260273</v>
      </c>
      <c r="Z374">
        <v>7.1</v>
      </c>
      <c r="AA374" t="s">
        <v>115</v>
      </c>
    </row>
    <row r="375" spans="1:27">
      <c r="A375" t="s">
        <v>737</v>
      </c>
      <c r="B375" t="s">
        <v>738</v>
      </c>
      <c r="C375">
        <v>0.13</v>
      </c>
      <c r="D375">
        <v>0.13</v>
      </c>
      <c r="E375">
        <v>0.03</v>
      </c>
      <c r="F375">
        <v>0.01</v>
      </c>
      <c r="G375">
        <v>1.03</v>
      </c>
      <c r="H375">
        <v>1.05</v>
      </c>
      <c r="I375">
        <v>7.0000000000000007E-2</v>
      </c>
      <c r="J375">
        <v>0.09</v>
      </c>
      <c r="K375">
        <v>3.0965828000000002</v>
      </c>
      <c r="L375">
        <v>7.8449199999999998E-6</v>
      </c>
      <c r="M375">
        <v>1.0273600000000001E-2</v>
      </c>
      <c r="N375">
        <v>5.9312499999999999E-3</v>
      </c>
      <c r="O375">
        <v>69.400599999999997</v>
      </c>
      <c r="P375">
        <v>0.44652199999999997</v>
      </c>
      <c r="Q375" s="7">
        <f t="shared" si="40"/>
        <v>4.227883270416774E-2</v>
      </c>
      <c r="R375" s="7">
        <f t="shared" si="41"/>
        <v>1.20796665080103E-3</v>
      </c>
      <c r="S375" s="7">
        <f t="shared" si="42"/>
        <v>0.51400920011753448</v>
      </c>
      <c r="T375" s="7">
        <f t="shared" si="43"/>
        <v>2.308301057327761E-2</v>
      </c>
      <c r="U375" s="7">
        <f t="shared" si="44"/>
        <v>3.3071243772371099E-3</v>
      </c>
      <c r="V375" s="7">
        <f t="shared" si="45"/>
        <v>3.1324605885526727E-5</v>
      </c>
      <c r="W375" s="7">
        <f t="shared" si="46"/>
        <v>4.3406569053969732E-7</v>
      </c>
      <c r="X375" s="7">
        <f t="shared" si="47"/>
        <v>2.284485333855709E-2</v>
      </c>
      <c r="Y375">
        <v>9.5</v>
      </c>
      <c r="Z375">
        <v>2.5222600000000002</v>
      </c>
      <c r="AA375" t="s">
        <v>1521</v>
      </c>
    </row>
    <row r="376" spans="1:27">
      <c r="A376" t="s">
        <v>739</v>
      </c>
      <c r="B376" t="s">
        <v>738</v>
      </c>
      <c r="C376">
        <v>0.13</v>
      </c>
      <c r="D376">
        <v>0.13</v>
      </c>
      <c r="E376">
        <v>0.03</v>
      </c>
      <c r="F376">
        <v>0.01</v>
      </c>
      <c r="G376">
        <v>1.03</v>
      </c>
      <c r="H376">
        <v>1.05</v>
      </c>
      <c r="I376">
        <v>7.0000000000000007E-2</v>
      </c>
      <c r="J376">
        <v>0.09</v>
      </c>
      <c r="K376">
        <v>3805.6705000000002</v>
      </c>
      <c r="L376">
        <v>422.69499999999999</v>
      </c>
      <c r="M376">
        <v>0.25208599999999998</v>
      </c>
      <c r="N376">
        <v>3.3405400000000002E-2</v>
      </c>
      <c r="O376">
        <v>25.470800000000001</v>
      </c>
      <c r="P376">
        <v>1.52643</v>
      </c>
      <c r="Q376" s="7">
        <f t="shared" si="40"/>
        <v>4.8508961731697875</v>
      </c>
      <c r="R376" s="7">
        <f t="shared" si="41"/>
        <v>0.38500392933254834</v>
      </c>
      <c r="S376" s="7">
        <f t="shared" si="42"/>
        <v>1.9555349403846294</v>
      </c>
      <c r="T376" s="7">
        <f t="shared" si="43"/>
        <v>0.1638259272645346</v>
      </c>
      <c r="U376" s="7">
        <f t="shared" si="44"/>
        <v>0.11719251845451693</v>
      </c>
      <c r="V376" s="7">
        <f t="shared" si="45"/>
        <v>1.7585112914612643E-2</v>
      </c>
      <c r="W376" s="7">
        <f t="shared" si="46"/>
        <v>7.2400281074069261E-2</v>
      </c>
      <c r="X376" s="7">
        <f t="shared" si="47"/>
        <v>8.6912664017094646E-2</v>
      </c>
      <c r="Y376">
        <v>9.5</v>
      </c>
      <c r="Z376">
        <v>2.5222600000000002</v>
      </c>
      <c r="AA376" t="s">
        <v>1521</v>
      </c>
    </row>
    <row r="377" spans="1:27">
      <c r="A377" t="s">
        <v>740</v>
      </c>
      <c r="B377" t="s">
        <v>741</v>
      </c>
      <c r="C377">
        <v>-0.15</v>
      </c>
      <c r="D377">
        <v>-0.15</v>
      </c>
      <c r="E377">
        <v>0.03</v>
      </c>
      <c r="F377">
        <v>0.03</v>
      </c>
      <c r="G377">
        <v>1.74</v>
      </c>
      <c r="H377">
        <v>1.58</v>
      </c>
      <c r="I377">
        <v>0.19</v>
      </c>
      <c r="J377">
        <v>0.14000000000000001</v>
      </c>
      <c r="K377">
        <v>772</v>
      </c>
      <c r="L377">
        <v>11</v>
      </c>
      <c r="M377">
        <v>0.12</v>
      </c>
      <c r="N377">
        <v>6.3E-2</v>
      </c>
      <c r="O377">
        <v>44.3</v>
      </c>
      <c r="P377">
        <v>3.8</v>
      </c>
      <c r="Q377" s="7">
        <f t="shared" si="40"/>
        <v>1.9191193583774271</v>
      </c>
      <c r="R377" s="7">
        <f t="shared" si="41"/>
        <v>5.9542233416698759E-2</v>
      </c>
      <c r="S377" s="7">
        <f t="shared" si="42"/>
        <v>2.6922045522996636</v>
      </c>
      <c r="T377" s="7">
        <f t="shared" si="43"/>
        <v>0.31702267588667438</v>
      </c>
      <c r="U377" s="7">
        <f t="shared" si="44"/>
        <v>0.23093402480222849</v>
      </c>
      <c r="V377" s="7">
        <f t="shared" si="45"/>
        <v>2.0650432645480374E-2</v>
      </c>
      <c r="W377" s="7">
        <f t="shared" si="46"/>
        <v>1.2786809186224657E-2</v>
      </c>
      <c r="X377" s="7">
        <f t="shared" si="47"/>
        <v>0.21583074469912916</v>
      </c>
      <c r="Y377">
        <v>3.4904109589041101</v>
      </c>
      <c r="Z377">
        <v>7.9</v>
      </c>
      <c r="AA377" t="s">
        <v>25</v>
      </c>
    </row>
    <row r="378" spans="1:27" s="8" customFormat="1">
      <c r="A378" s="8" t="s">
        <v>742</v>
      </c>
      <c r="B378" s="8" t="s">
        <v>743</v>
      </c>
      <c r="Q378" s="8">
        <f t="shared" si="40"/>
        <v>0</v>
      </c>
      <c r="R378" s="8" t="e">
        <f t="shared" si="41"/>
        <v>#DIV/0!</v>
      </c>
      <c r="S378" s="8">
        <f t="shared" si="42"/>
        <v>0</v>
      </c>
      <c r="T378" s="8" t="e">
        <f t="shared" si="43"/>
        <v>#DIV/0!</v>
      </c>
      <c r="U378" s="8">
        <f t="shared" si="44"/>
        <v>0</v>
      </c>
      <c r="V378" s="8">
        <f t="shared" si="45"/>
        <v>0</v>
      </c>
      <c r="W378" s="8" t="e">
        <f t="shared" si="46"/>
        <v>#DIV/0!</v>
      </c>
      <c r="X378" s="8" t="e">
        <f t="shared" si="47"/>
        <v>#DIV/0!</v>
      </c>
      <c r="Y378" s="8">
        <v>16.74794520547945</v>
      </c>
      <c r="Z378" s="8">
        <v>2.7</v>
      </c>
    </row>
    <row r="379" spans="1:27">
      <c r="A379" t="s">
        <v>744</v>
      </c>
      <c r="B379" t="s">
        <v>745</v>
      </c>
      <c r="C379">
        <v>0.3</v>
      </c>
      <c r="D379">
        <v>0.27</v>
      </c>
      <c r="E379">
        <v>0.05</v>
      </c>
      <c r="F379">
        <v>0.02</v>
      </c>
      <c r="G379">
        <v>1.05</v>
      </c>
      <c r="H379">
        <v>1.07</v>
      </c>
      <c r="I379">
        <v>0.08</v>
      </c>
      <c r="J379">
        <v>0.09</v>
      </c>
      <c r="K379">
        <v>461.2</v>
      </c>
      <c r="L379">
        <v>1.7</v>
      </c>
      <c r="M379">
        <v>0.13700000000000001</v>
      </c>
      <c r="N379">
        <v>2.5999999999999999E-2</v>
      </c>
      <c r="O379">
        <v>37.6</v>
      </c>
      <c r="P379">
        <v>1.2</v>
      </c>
      <c r="Q379" s="7">
        <f t="shared" si="40"/>
        <v>1.1954338485787086</v>
      </c>
      <c r="R379" s="7">
        <f t="shared" si="41"/>
        <v>3.364532505005402E-2</v>
      </c>
      <c r="S379" s="7">
        <f t="shared" si="42"/>
        <v>1.4808210603323639</v>
      </c>
      <c r="T379" s="7">
        <f t="shared" si="43"/>
        <v>8.7827744230382157E-2</v>
      </c>
      <c r="U379" s="7">
        <f t="shared" si="44"/>
        <v>4.7260246606352044E-2</v>
      </c>
      <c r="V379" s="7">
        <f t="shared" si="45"/>
        <v>5.3755788564607936E-3</v>
      </c>
      <c r="W379" s="7">
        <f t="shared" si="46"/>
        <v>1.819453456609585E-3</v>
      </c>
      <c r="X379" s="7">
        <f t="shared" si="47"/>
        <v>7.3810395530585118E-2</v>
      </c>
      <c r="Y379">
        <v>5</v>
      </c>
      <c r="Z379">
        <v>4.3</v>
      </c>
      <c r="AA379" t="s">
        <v>1521</v>
      </c>
    </row>
    <row r="380" spans="1:27" s="8" customFormat="1">
      <c r="A380" s="8" t="s">
        <v>746</v>
      </c>
      <c r="B380" s="8" t="s">
        <v>747</v>
      </c>
      <c r="K380" s="8">
        <v>14.18643</v>
      </c>
      <c r="L380" s="8">
        <v>2.0000000000000002E-5</v>
      </c>
      <c r="M380" s="8">
        <v>0.35899999999999999</v>
      </c>
      <c r="N380" s="8">
        <v>1E-3</v>
      </c>
      <c r="Q380" s="8">
        <f t="shared" si="40"/>
        <v>0</v>
      </c>
      <c r="R380" s="8" t="e">
        <f t="shared" si="41"/>
        <v>#DIV/0!</v>
      </c>
      <c r="S380" s="8">
        <f t="shared" si="42"/>
        <v>0</v>
      </c>
      <c r="T380" s="8" t="e">
        <f t="shared" si="43"/>
        <v>#DIV/0!</v>
      </c>
      <c r="U380" s="8">
        <f t="shared" si="44"/>
        <v>0</v>
      </c>
      <c r="V380" s="8">
        <f t="shared" si="45"/>
        <v>0</v>
      </c>
      <c r="W380" s="8">
        <f t="shared" si="46"/>
        <v>0</v>
      </c>
      <c r="X380" s="8" t="e">
        <f t="shared" si="47"/>
        <v>#DIV/0!</v>
      </c>
    </row>
    <row r="381" spans="1:27">
      <c r="A381" t="s">
        <v>748</v>
      </c>
      <c r="B381" t="s">
        <v>749</v>
      </c>
      <c r="C381">
        <v>-0.24</v>
      </c>
      <c r="D381">
        <v>-0.24</v>
      </c>
      <c r="E381">
        <v>0.01</v>
      </c>
      <c r="F381">
        <v>0.01</v>
      </c>
      <c r="G381">
        <v>0.9</v>
      </c>
      <c r="H381">
        <v>0.91</v>
      </c>
      <c r="I381">
        <v>0.06</v>
      </c>
      <c r="J381">
        <v>0.06</v>
      </c>
      <c r="K381">
        <v>14.275</v>
      </c>
      <c r="L381">
        <v>5.0000000000000001E-3</v>
      </c>
      <c r="M381">
        <v>0.23</v>
      </c>
      <c r="N381">
        <v>0.14000000000000001</v>
      </c>
      <c r="O381">
        <v>3.02</v>
      </c>
      <c r="P381">
        <v>0.33</v>
      </c>
      <c r="Q381" s="7">
        <f t="shared" si="40"/>
        <v>0.11165271783732089</v>
      </c>
      <c r="R381" s="7">
        <f t="shared" si="41"/>
        <v>2.4540443845980694E-3</v>
      </c>
      <c r="S381" s="7">
        <f t="shared" si="42"/>
        <v>3.2933254554888304E-2</v>
      </c>
      <c r="T381" s="7">
        <f t="shared" si="43"/>
        <v>4.0372882930228464E-3</v>
      </c>
      <c r="U381" s="7">
        <f t="shared" si="44"/>
        <v>3.5986668884480603E-3</v>
      </c>
      <c r="V381" s="7">
        <f t="shared" si="45"/>
        <v>1.1196819730412877E-3</v>
      </c>
      <c r="W381" s="7">
        <f t="shared" si="46"/>
        <v>3.8450968540441699E-6</v>
      </c>
      <c r="X381" s="7">
        <f t="shared" si="47"/>
        <v>1.4476155848302552E-3</v>
      </c>
      <c r="Y381">
        <v>7.720547945205479</v>
      </c>
      <c r="Z381">
        <v>2.64</v>
      </c>
      <c r="AA381" t="s">
        <v>292</v>
      </c>
    </row>
    <row r="382" spans="1:27">
      <c r="A382" t="s">
        <v>750</v>
      </c>
      <c r="B382" t="s">
        <v>751</v>
      </c>
      <c r="C382">
        <v>-7.0000000000000007E-2</v>
      </c>
      <c r="D382">
        <v>-0.24</v>
      </c>
      <c r="E382">
        <v>0.03</v>
      </c>
      <c r="F382">
        <v>0.01</v>
      </c>
      <c r="G382">
        <v>0.79</v>
      </c>
      <c r="H382">
        <v>1.06</v>
      </c>
      <c r="I382">
        <v>0.08</v>
      </c>
      <c r="J382">
        <v>0.09</v>
      </c>
      <c r="K382">
        <v>2.2189999999999999</v>
      </c>
      <c r="L382">
        <v>5.0000000000000001E-4</v>
      </c>
      <c r="M382">
        <v>4.1000000000000003E-3</v>
      </c>
      <c r="N382">
        <v>2E-3</v>
      </c>
      <c r="O382">
        <v>205</v>
      </c>
      <c r="P382">
        <v>6</v>
      </c>
      <c r="Q382" s="7">
        <f t="shared" si="40"/>
        <v>3.3963432867013282E-2</v>
      </c>
      <c r="R382" s="7">
        <f t="shared" si="41"/>
        <v>9.6124277169115505E-4</v>
      </c>
      <c r="S382" s="7">
        <f t="shared" si="42"/>
        <v>1.3673615945588813</v>
      </c>
      <c r="T382" s="7">
        <f t="shared" si="43"/>
        <v>7.9591534396741034E-2</v>
      </c>
      <c r="U382" s="7">
        <f t="shared" si="44"/>
        <v>4.0020339352942864E-2</v>
      </c>
      <c r="V382" s="7">
        <f t="shared" si="45"/>
        <v>1.1212553558408142E-5</v>
      </c>
      <c r="W382" s="7">
        <f t="shared" si="46"/>
        <v>1.0270103609425278E-4</v>
      </c>
      <c r="X382" s="7">
        <f t="shared" si="47"/>
        <v>6.8798067650761324E-2</v>
      </c>
      <c r="Y382">
        <v>7.3972602739726029E-2</v>
      </c>
      <c r="Z382">
        <v>15</v>
      </c>
      <c r="AA382" t="s">
        <v>1521</v>
      </c>
    </row>
    <row r="383" spans="1:27">
      <c r="A383" t="s">
        <v>752</v>
      </c>
      <c r="B383" t="s">
        <v>753</v>
      </c>
      <c r="C383">
        <v>0.24</v>
      </c>
      <c r="D383">
        <v>0.23</v>
      </c>
      <c r="E383">
        <v>0.05</v>
      </c>
      <c r="F383">
        <v>0.02</v>
      </c>
      <c r="G383">
        <v>1</v>
      </c>
      <c r="H383">
        <v>1.03</v>
      </c>
      <c r="I383">
        <v>7.0000000000000007E-2</v>
      </c>
      <c r="J383">
        <v>0.09</v>
      </c>
      <c r="K383">
        <v>2915.0369000000001</v>
      </c>
      <c r="L383">
        <v>28.860600000000002</v>
      </c>
      <c r="M383">
        <v>0.31310500000000002</v>
      </c>
      <c r="N383">
        <v>1.91296E-2</v>
      </c>
      <c r="O383">
        <v>23.238299999999999</v>
      </c>
      <c r="P383">
        <v>0.46116499999999999</v>
      </c>
      <c r="Q383" s="7">
        <f t="shared" si="40"/>
        <v>4.0350278478422155</v>
      </c>
      <c r="R383" s="7">
        <f t="shared" si="41"/>
        <v>0.12050498054524189</v>
      </c>
      <c r="S383" s="7">
        <f t="shared" si="42"/>
        <v>1.58166893058444</v>
      </c>
      <c r="T383" s="7">
        <f t="shared" si="43"/>
        <v>7.9108411996877834E-2</v>
      </c>
      <c r="U383" s="7">
        <f t="shared" si="44"/>
        <v>3.1388283668468575E-2</v>
      </c>
      <c r="V383" s="7">
        <f t="shared" si="45"/>
        <v>1.050320073042962E-2</v>
      </c>
      <c r="W383" s="7">
        <f t="shared" si="46"/>
        <v>5.2198212125577001E-3</v>
      </c>
      <c r="X383" s="7">
        <f t="shared" si="47"/>
        <v>7.1661375495735147E-2</v>
      </c>
      <c r="Y383">
        <v>10</v>
      </c>
      <c r="Z383">
        <v>3.1028899999999999</v>
      </c>
      <c r="AA383" t="s">
        <v>1521</v>
      </c>
    </row>
    <row r="384" spans="1:27">
      <c r="A384" t="s">
        <v>754</v>
      </c>
      <c r="B384" t="s">
        <v>753</v>
      </c>
      <c r="C384">
        <v>0.24</v>
      </c>
      <c r="D384">
        <v>0.23</v>
      </c>
      <c r="E384">
        <v>0.05</v>
      </c>
      <c r="F384">
        <v>0.02</v>
      </c>
      <c r="G384">
        <v>1</v>
      </c>
      <c r="H384">
        <v>1.03</v>
      </c>
      <c r="I384">
        <v>7.0000000000000007E-2</v>
      </c>
      <c r="J384">
        <v>0.09</v>
      </c>
      <c r="K384">
        <v>17.111027</v>
      </c>
      <c r="L384">
        <v>4.83338E-3</v>
      </c>
      <c r="M384">
        <v>0.23746999999999999</v>
      </c>
      <c r="N384">
        <v>8.1691200000000005E-2</v>
      </c>
      <c r="O384">
        <v>4.8431100000000002</v>
      </c>
      <c r="P384">
        <v>0.51388100000000003</v>
      </c>
      <c r="Q384" s="7">
        <f t="shared" si="40"/>
        <v>0.13130095442573125</v>
      </c>
      <c r="R384" s="7">
        <f t="shared" si="41"/>
        <v>3.82437957470394E-3</v>
      </c>
      <c r="S384" s="7">
        <f t="shared" si="42"/>
        <v>6.0820101130036691E-2</v>
      </c>
      <c r="T384" s="7">
        <f t="shared" si="43"/>
        <v>7.1275920747562466E-3</v>
      </c>
      <c r="U384" s="7">
        <f t="shared" si="44"/>
        <v>6.4533521618968769E-3</v>
      </c>
      <c r="V384" s="7">
        <f t="shared" si="45"/>
        <v>1.2503728989204841E-3</v>
      </c>
      <c r="W384" s="7">
        <f t="shared" si="46"/>
        <v>5.72665140438184E-6</v>
      </c>
      <c r="X384" s="7">
        <f t="shared" si="47"/>
        <v>2.7556032874450284E-3</v>
      </c>
      <c r="Y384">
        <v>10</v>
      </c>
      <c r="Z384">
        <v>3.1028899999999999</v>
      </c>
      <c r="AA384" t="s">
        <v>1521</v>
      </c>
    </row>
    <row r="385" spans="1:27">
      <c r="A385" t="s">
        <v>755</v>
      </c>
      <c r="B385" t="s">
        <v>756</v>
      </c>
      <c r="C385">
        <v>0.23</v>
      </c>
      <c r="D385">
        <v>0.23</v>
      </c>
      <c r="E385">
        <v>0.02</v>
      </c>
      <c r="F385">
        <v>0.02</v>
      </c>
      <c r="G385">
        <v>1.0900000000000001</v>
      </c>
      <c r="H385">
        <v>1.1000000000000001</v>
      </c>
      <c r="I385">
        <v>0.08</v>
      </c>
      <c r="J385">
        <v>0.1</v>
      </c>
      <c r="K385">
        <v>1038.0999999999999</v>
      </c>
      <c r="L385">
        <v>5.0999999999999996</v>
      </c>
      <c r="M385">
        <v>0.18</v>
      </c>
      <c r="N385">
        <v>0.02</v>
      </c>
      <c r="O385">
        <v>36.4</v>
      </c>
      <c r="P385">
        <v>1.2</v>
      </c>
      <c r="Q385" s="7">
        <f t="shared" si="40"/>
        <v>2.0721846205555883</v>
      </c>
      <c r="R385" s="7">
        <f t="shared" si="41"/>
        <v>6.3159176780798729E-2</v>
      </c>
      <c r="S385" s="7">
        <f t="shared" si="42"/>
        <v>1.9003531854058444</v>
      </c>
      <c r="T385" s="7">
        <f t="shared" si="43"/>
        <v>0.11168726686633776</v>
      </c>
      <c r="U385" s="7">
        <f t="shared" si="44"/>
        <v>6.2649006112280595E-2</v>
      </c>
      <c r="V385" s="7">
        <f t="shared" si="45"/>
        <v>7.0703508344988021E-3</v>
      </c>
      <c r="W385" s="7">
        <f t="shared" si="46"/>
        <v>3.1120319961371128E-3</v>
      </c>
      <c r="X385" s="7">
        <f t="shared" si="47"/>
        <v>9.213833626210155E-2</v>
      </c>
      <c r="Y385">
        <v>3.087671232876712</v>
      </c>
      <c r="Z385">
        <v>1.6</v>
      </c>
      <c r="AA385" t="s">
        <v>292</v>
      </c>
    </row>
    <row r="386" spans="1:27">
      <c r="A386" t="s">
        <v>757</v>
      </c>
      <c r="B386" t="s">
        <v>758</v>
      </c>
      <c r="C386">
        <v>-0.49</v>
      </c>
      <c r="D386">
        <v>-0.49</v>
      </c>
      <c r="E386">
        <v>0.02</v>
      </c>
      <c r="F386">
        <v>0.02</v>
      </c>
      <c r="G386">
        <v>1.08</v>
      </c>
      <c r="H386">
        <v>1.08</v>
      </c>
      <c r="I386">
        <v>0.08</v>
      </c>
      <c r="J386">
        <v>0.09</v>
      </c>
      <c r="K386">
        <v>4885</v>
      </c>
      <c r="L386">
        <v>1600</v>
      </c>
      <c r="M386">
        <v>0.56999999999999995</v>
      </c>
      <c r="N386">
        <v>0.1</v>
      </c>
      <c r="O386">
        <v>48</v>
      </c>
      <c r="P386">
        <v>1</v>
      </c>
      <c r="Q386" s="7">
        <f t="shared" si="40"/>
        <v>5.7834775517063202</v>
      </c>
      <c r="R386" s="7">
        <f t="shared" si="41"/>
        <v>1.2730317442042545</v>
      </c>
      <c r="S386" s="7">
        <f t="shared" si="42"/>
        <v>3.4650231481702987</v>
      </c>
      <c r="T386" s="7">
        <f t="shared" si="43"/>
        <v>0.51302490126321487</v>
      </c>
      <c r="U386" s="7">
        <f t="shared" si="44"/>
        <v>7.2187982253547875E-2</v>
      </c>
      <c r="V386" s="7">
        <f t="shared" si="45"/>
        <v>0.2925586127176818</v>
      </c>
      <c r="W386" s="7">
        <f t="shared" si="46"/>
        <v>0.37830344845257469</v>
      </c>
      <c r="X386" s="7">
        <f t="shared" si="47"/>
        <v>0.17111225423063203</v>
      </c>
      <c r="Y386">
        <v>6</v>
      </c>
      <c r="Z386">
        <v>3.44</v>
      </c>
      <c r="AA386" t="s">
        <v>320</v>
      </c>
    </row>
    <row r="387" spans="1:27">
      <c r="A387" t="s">
        <v>759</v>
      </c>
      <c r="B387" t="s">
        <v>760</v>
      </c>
      <c r="C387">
        <v>0.3</v>
      </c>
      <c r="D387">
        <v>0.3</v>
      </c>
      <c r="E387">
        <v>0.02</v>
      </c>
      <c r="F387">
        <v>0.02</v>
      </c>
      <c r="G387">
        <v>1.19</v>
      </c>
      <c r="H387">
        <v>1.1399999999999999</v>
      </c>
      <c r="I387">
        <v>0.08</v>
      </c>
      <c r="J387">
        <v>0.1</v>
      </c>
      <c r="K387">
        <v>1606.3</v>
      </c>
      <c r="L387">
        <v>7.2</v>
      </c>
      <c r="M387">
        <v>0.25900000000000001</v>
      </c>
      <c r="N387">
        <v>1.7000000000000001E-2</v>
      </c>
      <c r="O387">
        <v>140.5</v>
      </c>
      <c r="P387">
        <v>2.1</v>
      </c>
      <c r="Q387" s="7">
        <f t="shared" ref="Q387:Q450" si="48">(K387/365)^(2/3)*H387^(1/3)</f>
        <v>2.8053742974717557</v>
      </c>
      <c r="R387" s="7">
        <f t="shared" ref="R387:R450" si="49">SQRT((2/3*(K387/365)^(-1/3)*H387^(1/3)*(L387/365))^2+(1/3*(K387/365)^(2/3)*H387^(-2/3)*J387)^2)</f>
        <v>8.2455742601879503E-2</v>
      </c>
      <c r="S387" s="7">
        <f t="shared" ref="S387:S450" si="50">0.004919*O387*SQRT(1-M387^2)*K387^(1/3)*H387^(2/3)</f>
        <v>8.5314052107265503</v>
      </c>
      <c r="T387" s="7">
        <f t="shared" ref="T387:T450" si="51">SQRT(U387^2+V387^2+W387^2+X387^2)</f>
        <v>0.42112800024224678</v>
      </c>
      <c r="U387" s="7">
        <f t="shared" ref="U387:U450" si="52">0.004919*SQRT(1-M387^2)*K387^(1/3)*H387^(2/3)*P387</f>
        <v>0.1275156650713577</v>
      </c>
      <c r="V387" s="7">
        <f t="shared" ref="V387:V450" si="53">0.004919*O387*M387/SQRT(1-M387^2)*K387^(1/3)*H387^(2/3)*N387</f>
        <v>4.026477876731957E-2</v>
      </c>
      <c r="W387" s="7">
        <f t="shared" ref="W387:W450" si="54">0.004919*O387*SQRT(1-M387^2)*1/3*K387^(-2/3)*H387^(2/3)*L387</f>
        <v>1.2746916831067507E-2</v>
      </c>
      <c r="X387" s="7">
        <f t="shared" ref="X387:X450" si="55">0.004919*O387*SQRT(1-M387^2)*K387^(1/3)*2/3*H387^(-1/3)*I387</f>
        <v>0.39913006833808423</v>
      </c>
      <c r="Y387">
        <v>9.9</v>
      </c>
      <c r="Z387">
        <v>5.306</v>
      </c>
      <c r="AA387" t="s">
        <v>761</v>
      </c>
    </row>
    <row r="388" spans="1:27">
      <c r="A388" t="s">
        <v>762</v>
      </c>
      <c r="B388" t="s">
        <v>763</v>
      </c>
      <c r="C388">
        <v>-7.0000000000000007E-2</v>
      </c>
      <c r="D388">
        <v>-7.0000000000000007E-2</v>
      </c>
      <c r="E388">
        <v>0.02</v>
      </c>
      <c r="F388">
        <v>0.02</v>
      </c>
      <c r="G388">
        <v>0.77</v>
      </c>
      <c r="H388">
        <v>0.77</v>
      </c>
      <c r="I388">
        <v>7.0000000000000007E-2</v>
      </c>
      <c r="J388">
        <v>0.05</v>
      </c>
      <c r="K388">
        <v>24.355599999999999</v>
      </c>
      <c r="L388">
        <v>4.5999999999999999E-3</v>
      </c>
      <c r="M388">
        <v>5.5E-2</v>
      </c>
      <c r="N388">
        <v>3.9E-2</v>
      </c>
      <c r="O388">
        <v>51.9</v>
      </c>
      <c r="P388">
        <v>2.6</v>
      </c>
      <c r="Q388" s="7">
        <f t="shared" si="48"/>
        <v>0.15078826841905399</v>
      </c>
      <c r="R388" s="7">
        <f t="shared" si="49"/>
        <v>3.2638705556450229E-3</v>
      </c>
      <c r="S388" s="7">
        <f t="shared" si="50"/>
        <v>0.62074477914913173</v>
      </c>
      <c r="T388" s="7">
        <f t="shared" si="51"/>
        <v>4.8827686182336349E-2</v>
      </c>
      <c r="U388" s="7">
        <f t="shared" si="52"/>
        <v>3.1097040959301402E-2</v>
      </c>
      <c r="V388" s="7">
        <f t="shared" si="53"/>
        <v>1.3355375523708092E-3</v>
      </c>
      <c r="W388" s="7">
        <f t="shared" si="54"/>
        <v>3.9079663870403606E-5</v>
      </c>
      <c r="X388" s="7">
        <f t="shared" si="55"/>
        <v>3.7620895706007983E-2</v>
      </c>
      <c r="Y388">
        <v>13.14739470958904</v>
      </c>
      <c r="Z388">
        <v>7.7</v>
      </c>
      <c r="AA388" t="s">
        <v>100</v>
      </c>
    </row>
    <row r="389" spans="1:27">
      <c r="A389" t="s">
        <v>764</v>
      </c>
      <c r="B389" t="s">
        <v>765</v>
      </c>
      <c r="C389">
        <v>-0.2</v>
      </c>
      <c r="D389">
        <v>-0.2</v>
      </c>
      <c r="E389">
        <v>0.02</v>
      </c>
      <c r="F389">
        <v>0.02</v>
      </c>
      <c r="G389">
        <v>1.58</v>
      </c>
      <c r="H389">
        <v>1.32</v>
      </c>
      <c r="I389">
        <v>0.04</v>
      </c>
      <c r="J389">
        <v>0.11</v>
      </c>
      <c r="K389">
        <v>345.53</v>
      </c>
      <c r="L389">
        <v>1.7</v>
      </c>
      <c r="M389">
        <v>0.129</v>
      </c>
      <c r="N389">
        <v>4.4999999999999998E-2</v>
      </c>
      <c r="O389">
        <v>49.3</v>
      </c>
      <c r="P389">
        <v>2.9</v>
      </c>
      <c r="Q389" s="7">
        <f t="shared" si="48"/>
        <v>1.0575962629149946</v>
      </c>
      <c r="R389" s="7">
        <f t="shared" si="49"/>
        <v>2.9581767978185937E-2</v>
      </c>
      <c r="S389" s="7">
        <f t="shared" si="50"/>
        <v>2.0305997629991448</v>
      </c>
      <c r="T389" s="7">
        <f t="shared" si="51"/>
        <v>0.12690626329228463</v>
      </c>
      <c r="U389" s="7">
        <f t="shared" si="52"/>
        <v>0.11944704488230266</v>
      </c>
      <c r="V389" s="7">
        <f t="shared" si="53"/>
        <v>1.1987109106857251E-2</v>
      </c>
      <c r="W389" s="7">
        <f t="shared" si="54"/>
        <v>3.3301687235054818E-3</v>
      </c>
      <c r="X389" s="7">
        <f t="shared" si="55"/>
        <v>4.1022217434326158E-2</v>
      </c>
      <c r="Y389">
        <v>5.05</v>
      </c>
      <c r="Z389">
        <v>10.5</v>
      </c>
      <c r="AA389" t="s">
        <v>25</v>
      </c>
    </row>
    <row r="390" spans="1:27" s="8" customFormat="1">
      <c r="A390" s="8" t="s">
        <v>766</v>
      </c>
      <c r="B390" s="8" t="s">
        <v>767</v>
      </c>
      <c r="C390" s="8">
        <v>0.09</v>
      </c>
      <c r="D390" s="8">
        <v>7.0000000000000007E-2</v>
      </c>
      <c r="E390" s="8">
        <v>0.04</v>
      </c>
      <c r="F390" s="8">
        <v>0.01</v>
      </c>
      <c r="G390" s="8">
        <v>1.06</v>
      </c>
      <c r="H390" s="8">
        <v>1.0900000000000001</v>
      </c>
      <c r="I390" s="8">
        <v>0.08</v>
      </c>
      <c r="J390" s="8">
        <v>0.09</v>
      </c>
      <c r="K390" s="8">
        <v>18.201319999999999</v>
      </c>
      <c r="L390" s="8">
        <v>3.8999999999999999E-4</v>
      </c>
      <c r="M390" s="8">
        <v>1.38E-2</v>
      </c>
      <c r="N390" s="8">
        <v>4.4000000000000003E-3</v>
      </c>
      <c r="Q390" s="8">
        <f t="shared" si="48"/>
        <v>0.13942763037253408</v>
      </c>
      <c r="R390" s="8">
        <f t="shared" si="49"/>
        <v>3.8374582335258087E-3</v>
      </c>
      <c r="S390" s="8">
        <f t="shared" si="50"/>
        <v>0</v>
      </c>
      <c r="T390" s="8">
        <f t="shared" si="51"/>
        <v>0</v>
      </c>
      <c r="U390" s="8">
        <f t="shared" si="52"/>
        <v>0</v>
      </c>
      <c r="V390" s="8">
        <f t="shared" si="53"/>
        <v>0</v>
      </c>
      <c r="W390" s="8">
        <f t="shared" si="54"/>
        <v>0</v>
      </c>
      <c r="X390" s="8">
        <f t="shared" si="55"/>
        <v>0</v>
      </c>
      <c r="Z390" s="8">
        <v>16</v>
      </c>
      <c r="AA390" s="8" t="s">
        <v>1521</v>
      </c>
    </row>
    <row r="391" spans="1:27">
      <c r="A391" t="s">
        <v>768</v>
      </c>
      <c r="B391" t="s">
        <v>769</v>
      </c>
      <c r="C391">
        <v>0.23</v>
      </c>
      <c r="D391">
        <v>0.23</v>
      </c>
      <c r="E391">
        <v>0.02</v>
      </c>
      <c r="F391">
        <v>0.02</v>
      </c>
      <c r="G391">
        <v>1.1299999999999999</v>
      </c>
      <c r="H391">
        <v>1.1299999999999999</v>
      </c>
      <c r="I391">
        <v>0.08</v>
      </c>
      <c r="J391">
        <v>0.1</v>
      </c>
      <c r="K391">
        <v>1378</v>
      </c>
      <c r="L391">
        <v>21</v>
      </c>
      <c r="M391">
        <v>0.22800000000000001</v>
      </c>
      <c r="N391">
        <v>3.7999999999999999E-2</v>
      </c>
      <c r="O391">
        <v>49.7</v>
      </c>
      <c r="P391">
        <v>2</v>
      </c>
      <c r="Q391" s="7">
        <f t="shared" si="48"/>
        <v>2.5254012043123195</v>
      </c>
      <c r="R391" s="7">
        <f t="shared" si="49"/>
        <v>7.8790150119571065E-2</v>
      </c>
      <c r="S391" s="7">
        <f t="shared" si="50"/>
        <v>2.8737109294202874</v>
      </c>
      <c r="T391" s="7">
        <f t="shared" si="51"/>
        <v>0.18075433763410675</v>
      </c>
      <c r="U391" s="7">
        <f t="shared" si="52"/>
        <v>0.11564229092234557</v>
      </c>
      <c r="V391" s="7">
        <f t="shared" si="53"/>
        <v>2.6263092070700673E-2</v>
      </c>
      <c r="W391" s="7">
        <f t="shared" si="54"/>
        <v>1.4597951020277219E-2</v>
      </c>
      <c r="X391" s="7">
        <f t="shared" si="55"/>
        <v>0.13563237424992508</v>
      </c>
      <c r="Y391">
        <v>3.7369863013698632</v>
      </c>
      <c r="Z391">
        <v>8.4</v>
      </c>
      <c r="AA391" t="s">
        <v>292</v>
      </c>
    </row>
    <row r="392" spans="1:27">
      <c r="A392" t="s">
        <v>770</v>
      </c>
      <c r="B392" t="s">
        <v>771</v>
      </c>
      <c r="C392">
        <v>0.23</v>
      </c>
      <c r="D392">
        <v>0.23</v>
      </c>
      <c r="E392">
        <v>0.02</v>
      </c>
      <c r="F392">
        <v>0.02</v>
      </c>
      <c r="G392">
        <v>1.28</v>
      </c>
      <c r="H392">
        <v>1.28</v>
      </c>
      <c r="I392">
        <v>0.09</v>
      </c>
      <c r="J392">
        <v>0.13</v>
      </c>
      <c r="K392">
        <v>3638</v>
      </c>
      <c r="L392">
        <v>208.5</v>
      </c>
      <c r="M392">
        <v>0.66</v>
      </c>
      <c r="N392">
        <v>0.13500000000000001</v>
      </c>
      <c r="O392">
        <v>104</v>
      </c>
      <c r="P392">
        <v>88</v>
      </c>
      <c r="Q392" s="7">
        <f t="shared" si="48"/>
        <v>5.028632255002714</v>
      </c>
      <c r="R392" s="7">
        <f t="shared" si="49"/>
        <v>0.25670372609659314</v>
      </c>
      <c r="S392" s="7">
        <f t="shared" si="50"/>
        <v>6.9683701074901068</v>
      </c>
      <c r="T392" s="7">
        <f t="shared" si="51"/>
        <v>6.0084181609866532</v>
      </c>
      <c r="U392" s="7">
        <f t="shared" si="52"/>
        <v>5.8963131678762446</v>
      </c>
      <c r="V392" s="7">
        <f t="shared" si="53"/>
        <v>1.1000740194496252</v>
      </c>
      <c r="W392" s="7">
        <f t="shared" si="54"/>
        <v>0.13312306829867032</v>
      </c>
      <c r="X392" s="7">
        <f t="shared" si="55"/>
        <v>0.32664234878859877</v>
      </c>
      <c r="Y392">
        <v>13.424657534246579</v>
      </c>
      <c r="Z392">
        <v>9.4</v>
      </c>
      <c r="AA392" t="s">
        <v>115</v>
      </c>
    </row>
    <row r="393" spans="1:27">
      <c r="A393" t="s">
        <v>772</v>
      </c>
      <c r="B393" t="s">
        <v>773</v>
      </c>
      <c r="C393">
        <v>0.28999999999999998</v>
      </c>
      <c r="D393">
        <v>0.27</v>
      </c>
      <c r="E393">
        <v>0.05</v>
      </c>
      <c r="F393">
        <v>0.04</v>
      </c>
      <c r="G393">
        <v>1.26</v>
      </c>
      <c r="H393">
        <v>1.26</v>
      </c>
      <c r="I393">
        <v>0.08</v>
      </c>
      <c r="J393">
        <v>0.12</v>
      </c>
      <c r="K393">
        <v>1333</v>
      </c>
      <c r="L393">
        <v>15</v>
      </c>
      <c r="M393">
        <v>0.48</v>
      </c>
      <c r="N393">
        <v>0.06</v>
      </c>
      <c r="O393">
        <v>53.9</v>
      </c>
      <c r="P393">
        <v>3.7</v>
      </c>
      <c r="Q393" s="7">
        <f t="shared" si="48"/>
        <v>2.5614253598009897</v>
      </c>
      <c r="R393" s="7">
        <f t="shared" si="49"/>
        <v>8.3554647998685574E-2</v>
      </c>
      <c r="S393" s="7">
        <f t="shared" si="50"/>
        <v>2.9862204401772439</v>
      </c>
      <c r="T393" s="7">
        <f t="shared" si="51"/>
        <v>0.26572941754566198</v>
      </c>
      <c r="U393" s="7">
        <f t="shared" si="52"/>
        <v>0.20499101351866053</v>
      </c>
      <c r="V393" s="7">
        <f t="shared" si="53"/>
        <v>0.11175045306276586</v>
      </c>
      <c r="W393" s="7">
        <f t="shared" si="54"/>
        <v>1.1201126932397764E-2</v>
      </c>
      <c r="X393" s="7">
        <f t="shared" si="55"/>
        <v>0.12640086519268759</v>
      </c>
      <c r="Y393">
        <v>10.356164383561641</v>
      </c>
      <c r="Z393">
        <v>14.7</v>
      </c>
      <c r="AA393" t="s">
        <v>1521</v>
      </c>
    </row>
    <row r="394" spans="1:27">
      <c r="A394" t="s">
        <v>774</v>
      </c>
      <c r="B394" t="s">
        <v>775</v>
      </c>
      <c r="C394">
        <v>-0.16</v>
      </c>
      <c r="D394">
        <v>-0.16</v>
      </c>
      <c r="E394">
        <v>0.03</v>
      </c>
      <c r="F394">
        <v>0.03</v>
      </c>
      <c r="G394">
        <v>1.1299999999999999</v>
      </c>
      <c r="H394">
        <v>1.06</v>
      </c>
      <c r="I394">
        <v>7.0000000000000007E-2</v>
      </c>
      <c r="J394">
        <v>0.09</v>
      </c>
      <c r="K394">
        <v>1035.7</v>
      </c>
      <c r="L394">
        <v>13</v>
      </c>
      <c r="M394">
        <v>0.22</v>
      </c>
      <c r="N394">
        <v>7.0000000000000007E-2</v>
      </c>
      <c r="O394">
        <v>15.5</v>
      </c>
      <c r="P394">
        <v>1</v>
      </c>
      <c r="Q394" s="7">
        <f t="shared" si="48"/>
        <v>2.0436006380972662</v>
      </c>
      <c r="R394" s="7">
        <f t="shared" si="49"/>
        <v>6.0312851580100295E-2</v>
      </c>
      <c r="S394" s="7">
        <f t="shared" si="50"/>
        <v>0.78231977161890331</v>
      </c>
      <c r="T394" s="7">
        <f t="shared" si="51"/>
        <v>6.2487466371569392E-2</v>
      </c>
      <c r="U394" s="7">
        <f t="shared" si="52"/>
        <v>5.0472243330251826E-2</v>
      </c>
      <c r="V394" s="7">
        <f t="shared" si="53"/>
        <v>1.2660492310772506E-2</v>
      </c>
      <c r="W394" s="7">
        <f t="shared" si="54"/>
        <v>3.2731991345774985E-3</v>
      </c>
      <c r="X394" s="7">
        <f t="shared" si="55"/>
        <v>3.4441750951775624E-2</v>
      </c>
      <c r="Y394">
        <v>10.75068493150685</v>
      </c>
      <c r="Z394">
        <v>8</v>
      </c>
      <c r="AA394" t="s">
        <v>28</v>
      </c>
    </row>
    <row r="395" spans="1:27">
      <c r="A395" t="s">
        <v>776</v>
      </c>
      <c r="B395" t="s">
        <v>777</v>
      </c>
      <c r="C395">
        <v>0.24</v>
      </c>
      <c r="D395">
        <v>0.24</v>
      </c>
      <c r="E395">
        <v>0.03</v>
      </c>
      <c r="F395">
        <v>0.03</v>
      </c>
      <c r="G395">
        <v>1.21</v>
      </c>
      <c r="H395">
        <v>1.22</v>
      </c>
      <c r="I395">
        <v>0.08</v>
      </c>
      <c r="J395">
        <v>0.12</v>
      </c>
      <c r="K395">
        <v>466.2</v>
      </c>
      <c r="L395">
        <v>1.7</v>
      </c>
      <c r="M395">
        <v>0.26600000000000001</v>
      </c>
      <c r="N395">
        <v>1.4E-2</v>
      </c>
      <c r="O395">
        <v>29.3</v>
      </c>
      <c r="P395">
        <v>2.1</v>
      </c>
      <c r="Q395" s="7">
        <f t="shared" si="48"/>
        <v>1.2578809694567989</v>
      </c>
      <c r="R395" s="7">
        <f t="shared" si="49"/>
        <v>4.1355208926222499E-2</v>
      </c>
      <c r="S395" s="7">
        <f t="shared" si="50"/>
        <v>1.230004317526032</v>
      </c>
      <c r="T395" s="7">
        <f t="shared" si="51"/>
        <v>0.10339018365578721</v>
      </c>
      <c r="U395" s="7">
        <f t="shared" si="52"/>
        <v>8.8157306034288979E-2</v>
      </c>
      <c r="V395" s="7">
        <f t="shared" si="53"/>
        <v>4.9293146670486366E-3</v>
      </c>
      <c r="W395" s="7">
        <f t="shared" si="54"/>
        <v>1.4950717430246346E-3</v>
      </c>
      <c r="X395" s="7">
        <f t="shared" si="55"/>
        <v>5.3770680547586089E-2</v>
      </c>
      <c r="Y395">
        <v>9.2246575342465746</v>
      </c>
      <c r="Z395">
        <v>14</v>
      </c>
      <c r="AA395" t="s">
        <v>292</v>
      </c>
    </row>
    <row r="396" spans="1:27">
      <c r="A396" t="s">
        <v>778</v>
      </c>
      <c r="B396" t="s">
        <v>779</v>
      </c>
      <c r="C396">
        <v>0.04</v>
      </c>
      <c r="D396">
        <v>0.04</v>
      </c>
      <c r="E396">
        <v>0.02</v>
      </c>
      <c r="F396">
        <v>0.02</v>
      </c>
      <c r="G396">
        <v>0.91</v>
      </c>
      <c r="H396">
        <v>0.91</v>
      </c>
      <c r="I396">
        <v>7.0000000000000007E-2</v>
      </c>
      <c r="J396">
        <v>0.06</v>
      </c>
      <c r="K396">
        <v>11.849</v>
      </c>
      <c r="L396">
        <v>3.0000000000000001E-3</v>
      </c>
      <c r="M396">
        <v>0.4</v>
      </c>
      <c r="N396">
        <v>0.08</v>
      </c>
      <c r="O396">
        <v>4.03</v>
      </c>
      <c r="P396">
        <v>0.33</v>
      </c>
      <c r="Q396" s="7">
        <f t="shared" si="48"/>
        <v>9.8614252580451547E-2</v>
      </c>
      <c r="R396" s="7">
        <f t="shared" si="49"/>
        <v>2.1674101268079481E-3</v>
      </c>
      <c r="S396" s="7">
        <f t="shared" si="50"/>
        <v>3.8896423771233923E-2</v>
      </c>
      <c r="T396" s="7">
        <f t="shared" si="51"/>
        <v>4.0396883637994789E-3</v>
      </c>
      <c r="U396" s="7">
        <f t="shared" si="52"/>
        <v>3.1850669589347878E-3</v>
      </c>
      <c r="V396" s="7">
        <f t="shared" si="53"/>
        <v>1.4817685246184353E-3</v>
      </c>
      <c r="W396" s="7">
        <f t="shared" si="54"/>
        <v>3.2826756495260303E-6</v>
      </c>
      <c r="X396" s="7">
        <f t="shared" si="55"/>
        <v>1.994688398524817E-3</v>
      </c>
      <c r="Y396">
        <v>7.5890410958904111</v>
      </c>
      <c r="Z396">
        <v>1.56</v>
      </c>
      <c r="AA396" t="s">
        <v>292</v>
      </c>
    </row>
    <row r="397" spans="1:27">
      <c r="A397" t="s">
        <v>780</v>
      </c>
      <c r="B397" t="s">
        <v>779</v>
      </c>
      <c r="C397">
        <v>0.04</v>
      </c>
      <c r="D397">
        <v>0.04</v>
      </c>
      <c r="E397">
        <v>0.02</v>
      </c>
      <c r="F397">
        <v>0.02</v>
      </c>
      <c r="G397">
        <v>0.91</v>
      </c>
      <c r="H397">
        <v>0.91</v>
      </c>
      <c r="I397">
        <v>7.0000000000000007E-2</v>
      </c>
      <c r="J397">
        <v>0.06</v>
      </c>
      <c r="K397">
        <v>33.823</v>
      </c>
      <c r="L397">
        <v>6.5000000000000002E-2</v>
      </c>
      <c r="M397">
        <v>0.16</v>
      </c>
      <c r="N397">
        <v>0.09</v>
      </c>
      <c r="O397">
        <v>2.95</v>
      </c>
      <c r="P397">
        <v>0.28000000000000003</v>
      </c>
      <c r="Q397" s="7">
        <f t="shared" si="48"/>
        <v>0.19843882106491967</v>
      </c>
      <c r="R397" s="7">
        <f t="shared" si="49"/>
        <v>4.3686966529011958E-3</v>
      </c>
      <c r="S397" s="7">
        <f t="shared" si="50"/>
        <v>4.3500987209965723E-2</v>
      </c>
      <c r="T397" s="7">
        <f t="shared" si="51"/>
        <v>4.7369286457195825E-3</v>
      </c>
      <c r="U397" s="7">
        <f t="shared" si="52"/>
        <v>4.1289072606069156E-3</v>
      </c>
      <c r="V397" s="7">
        <f t="shared" si="53"/>
        <v>6.4287173216698095E-4</v>
      </c>
      <c r="W397" s="7">
        <f t="shared" si="54"/>
        <v>2.7866285945931976E-5</v>
      </c>
      <c r="X397" s="7">
        <f t="shared" si="55"/>
        <v>2.2308198569213193E-3</v>
      </c>
      <c r="Y397">
        <v>7.5890410958904111</v>
      </c>
      <c r="Z397">
        <v>1.56</v>
      </c>
      <c r="AA397" t="s">
        <v>292</v>
      </c>
    </row>
    <row r="398" spans="1:27">
      <c r="A398" t="s">
        <v>781</v>
      </c>
      <c r="B398" t="s">
        <v>782</v>
      </c>
      <c r="C398">
        <v>-0.2</v>
      </c>
      <c r="D398">
        <v>-0.2</v>
      </c>
      <c r="E398">
        <v>0.03</v>
      </c>
      <c r="F398">
        <v>0.03</v>
      </c>
      <c r="G398">
        <v>1.57</v>
      </c>
      <c r="H398">
        <v>1.34</v>
      </c>
      <c r="I398">
        <v>7.0000000000000007E-2</v>
      </c>
      <c r="J398">
        <v>0.11</v>
      </c>
      <c r="K398">
        <v>613.79999999999995</v>
      </c>
      <c r="L398">
        <v>1.35</v>
      </c>
      <c r="M398">
        <v>0.04</v>
      </c>
      <c r="N398">
        <v>0.03</v>
      </c>
      <c r="O398">
        <v>34.5</v>
      </c>
      <c r="P398">
        <v>2.1</v>
      </c>
      <c r="Q398" s="7">
        <f t="shared" si="48"/>
        <v>1.559041272962612</v>
      </c>
      <c r="R398" s="7">
        <f t="shared" si="49"/>
        <v>4.2721537481096659E-2</v>
      </c>
      <c r="S398" s="7">
        <f t="shared" si="50"/>
        <v>1.7515681146487965</v>
      </c>
      <c r="T398" s="7">
        <f t="shared" si="51"/>
        <v>0.1228588300909562</v>
      </c>
      <c r="U398" s="7">
        <f t="shared" si="52"/>
        <v>0.10661718958731806</v>
      </c>
      <c r="V398" s="7">
        <f t="shared" si="53"/>
        <v>2.1052501377990347E-3</v>
      </c>
      <c r="W398" s="7">
        <f t="shared" si="54"/>
        <v>1.2841408465167146E-3</v>
      </c>
      <c r="X398" s="7">
        <f t="shared" si="55"/>
        <v>6.0999884589759093E-2</v>
      </c>
      <c r="Y398">
        <v>5.7534246575342456</v>
      </c>
      <c r="Z398">
        <v>6.8</v>
      </c>
      <c r="AA398" t="s">
        <v>25</v>
      </c>
    </row>
    <row r="399" spans="1:27">
      <c r="A399" t="s">
        <v>783</v>
      </c>
      <c r="B399" t="s">
        <v>782</v>
      </c>
      <c r="C399">
        <v>-0.2</v>
      </c>
      <c r="D399">
        <v>-0.2</v>
      </c>
      <c r="E399">
        <v>0.03</v>
      </c>
      <c r="F399">
        <v>0.03</v>
      </c>
      <c r="G399">
        <v>1.57</v>
      </c>
      <c r="H399">
        <v>1.34</v>
      </c>
      <c r="I399">
        <v>7.0000000000000007E-2</v>
      </c>
      <c r="J399">
        <v>0.11</v>
      </c>
      <c r="K399">
        <v>825</v>
      </c>
      <c r="L399">
        <v>4.0999999999999996</v>
      </c>
      <c r="M399">
        <v>0.18099999999999999</v>
      </c>
      <c r="N399">
        <v>4.1000000000000002E-2</v>
      </c>
      <c r="O399">
        <v>15.42</v>
      </c>
      <c r="P399">
        <v>3.23</v>
      </c>
      <c r="Q399" s="7">
        <f t="shared" si="48"/>
        <v>1.8987844022968545</v>
      </c>
      <c r="R399" s="7">
        <f t="shared" si="49"/>
        <v>5.2336253486295045E-2</v>
      </c>
      <c r="S399" s="7">
        <f t="shared" si="50"/>
        <v>0.85038569189984792</v>
      </c>
      <c r="T399" s="7">
        <f t="shared" si="51"/>
        <v>0.18069722880347411</v>
      </c>
      <c r="U399" s="7">
        <f t="shared" si="52"/>
        <v>0.17812877982078529</v>
      </c>
      <c r="V399" s="7">
        <f t="shared" si="53"/>
        <v>6.5244600554658916E-3</v>
      </c>
      <c r="W399" s="7">
        <f t="shared" si="54"/>
        <v>1.4087197320361124E-3</v>
      </c>
      <c r="X399" s="7">
        <f t="shared" si="55"/>
        <v>2.9615422105964857E-2</v>
      </c>
      <c r="Y399">
        <v>5.7534246575342456</v>
      </c>
      <c r="Z399">
        <v>6.8</v>
      </c>
      <c r="AA399" t="s">
        <v>25</v>
      </c>
    </row>
    <row r="400" spans="1:27">
      <c r="A400" t="s">
        <v>784</v>
      </c>
      <c r="B400" t="s">
        <v>785</v>
      </c>
      <c r="C400">
        <v>0.37</v>
      </c>
      <c r="E400">
        <v>7.0000000000000007E-2</v>
      </c>
      <c r="G400">
        <v>1.1499999999999999</v>
      </c>
      <c r="I400">
        <v>0</v>
      </c>
      <c r="K400">
        <v>255.87</v>
      </c>
      <c r="L400">
        <v>0.06</v>
      </c>
      <c r="M400">
        <v>0.435</v>
      </c>
      <c r="N400">
        <v>1E-3</v>
      </c>
      <c r="O400">
        <v>564.75</v>
      </c>
      <c r="P400">
        <v>1.34</v>
      </c>
      <c r="Q400" s="7">
        <f t="shared" si="48"/>
        <v>0</v>
      </c>
      <c r="R400" s="7" t="e">
        <f t="shared" si="49"/>
        <v>#DIV/0!</v>
      </c>
      <c r="S400" s="7">
        <f t="shared" si="50"/>
        <v>0</v>
      </c>
      <c r="T400" s="7" t="e">
        <f t="shared" si="51"/>
        <v>#DIV/0!</v>
      </c>
      <c r="U400" s="7">
        <f t="shared" si="52"/>
        <v>0</v>
      </c>
      <c r="V400" s="7">
        <f t="shared" si="53"/>
        <v>0</v>
      </c>
      <c r="W400" s="7">
        <f t="shared" si="54"/>
        <v>0</v>
      </c>
      <c r="X400" s="7" t="e">
        <f t="shared" si="55"/>
        <v>#DIV/0!</v>
      </c>
      <c r="Y400">
        <v>4.9315068493150687</v>
      </c>
      <c r="Z400">
        <v>9.65</v>
      </c>
      <c r="AA400" s="7" t="s">
        <v>786</v>
      </c>
    </row>
    <row r="401" spans="1:27">
      <c r="A401" t="s">
        <v>787</v>
      </c>
      <c r="B401" t="s">
        <v>785</v>
      </c>
      <c r="C401">
        <v>0.37</v>
      </c>
      <c r="E401">
        <v>7.0000000000000007E-2</v>
      </c>
      <c r="G401">
        <v>1.1499999999999999</v>
      </c>
      <c r="I401">
        <v>0</v>
      </c>
      <c r="K401">
        <v>1383.4</v>
      </c>
      <c r="L401">
        <v>18.399999999999999</v>
      </c>
      <c r="M401">
        <v>0.26700000000000002</v>
      </c>
      <c r="N401">
        <v>2.1000000000000001E-2</v>
      </c>
      <c r="O401">
        <v>42.01</v>
      </c>
      <c r="P401">
        <v>1.5</v>
      </c>
      <c r="Q401" s="7">
        <f t="shared" si="48"/>
        <v>0</v>
      </c>
      <c r="R401" s="7" t="e">
        <f t="shared" si="49"/>
        <v>#DIV/0!</v>
      </c>
      <c r="S401" s="7">
        <f t="shared" si="50"/>
        <v>0</v>
      </c>
      <c r="T401" s="7" t="e">
        <f t="shared" si="51"/>
        <v>#DIV/0!</v>
      </c>
      <c r="U401" s="7">
        <f t="shared" si="52"/>
        <v>0</v>
      </c>
      <c r="V401" s="7">
        <f t="shared" si="53"/>
        <v>0</v>
      </c>
      <c r="W401" s="7">
        <f t="shared" si="54"/>
        <v>0</v>
      </c>
      <c r="X401" s="7" t="e">
        <f t="shared" si="55"/>
        <v>#DIV/0!</v>
      </c>
      <c r="Y401">
        <v>4.9315068493150687</v>
      </c>
      <c r="Z401">
        <v>9.65</v>
      </c>
      <c r="AA401" s="7" t="s">
        <v>786</v>
      </c>
    </row>
    <row r="402" spans="1:27" s="8" customFormat="1">
      <c r="A402" s="8" t="s">
        <v>788</v>
      </c>
      <c r="B402" s="8" t="s">
        <v>789</v>
      </c>
      <c r="C402" s="8">
        <v>0.17</v>
      </c>
      <c r="D402" s="8">
        <v>0.17</v>
      </c>
      <c r="E402" s="8">
        <v>0.1</v>
      </c>
      <c r="F402" s="8">
        <v>0.1</v>
      </c>
      <c r="G402" s="8">
        <v>1.1299999999999999</v>
      </c>
      <c r="H402" s="8">
        <v>1.1399999999999999</v>
      </c>
      <c r="I402" s="8">
        <v>0.1</v>
      </c>
      <c r="J402" s="8">
        <v>0.13</v>
      </c>
      <c r="K402" s="8">
        <v>500</v>
      </c>
      <c r="L402" s="8">
        <v>6</v>
      </c>
      <c r="M402" s="8">
        <v>0.23</v>
      </c>
      <c r="N402" s="8">
        <v>0.1</v>
      </c>
      <c r="Q402" s="8">
        <f t="shared" si="48"/>
        <v>1.2885057977282974</v>
      </c>
      <c r="R402" s="8">
        <f t="shared" si="49"/>
        <v>5.0051261383588667E-2</v>
      </c>
      <c r="S402" s="8">
        <f t="shared" si="50"/>
        <v>0</v>
      </c>
      <c r="T402" s="8">
        <f t="shared" si="51"/>
        <v>0</v>
      </c>
      <c r="U402" s="8">
        <f t="shared" si="52"/>
        <v>0</v>
      </c>
      <c r="V402" s="8">
        <f t="shared" si="53"/>
        <v>0</v>
      </c>
      <c r="W402" s="8">
        <f t="shared" si="54"/>
        <v>0</v>
      </c>
      <c r="X402" s="8">
        <f t="shared" si="55"/>
        <v>0</v>
      </c>
      <c r="Y402" s="8">
        <v>2.668493150684931</v>
      </c>
      <c r="Z402" s="8">
        <v>12.4</v>
      </c>
      <c r="AA402" s="8" t="s">
        <v>33</v>
      </c>
    </row>
    <row r="403" spans="1:27">
      <c r="A403" t="s">
        <v>790</v>
      </c>
      <c r="B403" t="s">
        <v>791</v>
      </c>
      <c r="C403">
        <v>0.32</v>
      </c>
      <c r="D403">
        <v>0.33</v>
      </c>
      <c r="E403">
        <v>0.06</v>
      </c>
      <c r="F403">
        <v>0.02</v>
      </c>
      <c r="G403">
        <v>1.1399999999999999</v>
      </c>
      <c r="H403">
        <v>1.1499999999999999</v>
      </c>
      <c r="I403">
        <v>0.08</v>
      </c>
      <c r="J403">
        <v>0.1</v>
      </c>
      <c r="K403">
        <v>1120</v>
      </c>
      <c r="L403">
        <v>23</v>
      </c>
      <c r="M403">
        <v>0.71499999999999997</v>
      </c>
      <c r="N403">
        <v>4.5999999999999999E-2</v>
      </c>
      <c r="O403">
        <v>153</v>
      </c>
      <c r="P403">
        <v>22</v>
      </c>
      <c r="Q403" s="7">
        <f t="shared" si="48"/>
        <v>2.2123273359280771</v>
      </c>
      <c r="R403" s="7">
        <f t="shared" si="49"/>
        <v>7.0918421418772859E-2</v>
      </c>
      <c r="S403" s="7">
        <f t="shared" si="50"/>
        <v>5.9978276231282317</v>
      </c>
      <c r="T403" s="7">
        <f t="shared" si="51"/>
        <v>0.99284447501474349</v>
      </c>
      <c r="U403" s="7">
        <f t="shared" si="52"/>
        <v>0.8624327301230138</v>
      </c>
      <c r="V403" s="7">
        <f t="shared" si="53"/>
        <v>0.40359787330507391</v>
      </c>
      <c r="W403" s="7">
        <f t="shared" si="54"/>
        <v>4.1056558134508751E-2</v>
      </c>
      <c r="X403" s="7">
        <f t="shared" si="55"/>
        <v>0.27816012165232379</v>
      </c>
      <c r="Y403">
        <v>7</v>
      </c>
      <c r="Z403">
        <v>11</v>
      </c>
      <c r="AA403" t="s">
        <v>1521</v>
      </c>
    </row>
    <row r="404" spans="1:27">
      <c r="A404" t="s">
        <v>792</v>
      </c>
      <c r="B404" t="s">
        <v>793</v>
      </c>
      <c r="C404">
        <v>0.18</v>
      </c>
      <c r="D404">
        <v>0.18</v>
      </c>
      <c r="E404">
        <v>0.02</v>
      </c>
      <c r="F404">
        <v>0.02</v>
      </c>
      <c r="G404">
        <v>1.04</v>
      </c>
      <c r="H404">
        <v>1.05</v>
      </c>
      <c r="I404">
        <v>7.0000000000000007E-2</v>
      </c>
      <c r="J404">
        <v>0.09</v>
      </c>
      <c r="K404">
        <v>1920.1</v>
      </c>
      <c r="L404">
        <v>25</v>
      </c>
      <c r="M404">
        <v>0.23</v>
      </c>
      <c r="N404">
        <v>0.04</v>
      </c>
      <c r="O404">
        <v>57</v>
      </c>
      <c r="P404">
        <v>3</v>
      </c>
      <c r="Q404" s="7">
        <f t="shared" si="48"/>
        <v>3.0743295665043937</v>
      </c>
      <c r="R404" s="7">
        <f t="shared" si="49"/>
        <v>9.1802112778154824E-2</v>
      </c>
      <c r="S404" s="7">
        <f t="shared" si="50"/>
        <v>3.5036206587919669</v>
      </c>
      <c r="T404" s="7">
        <f t="shared" si="51"/>
        <v>0.24421484935598425</v>
      </c>
      <c r="U404" s="7">
        <f t="shared" si="52"/>
        <v>0.18440108730484039</v>
      </c>
      <c r="V404" s="7">
        <f t="shared" si="53"/>
        <v>3.4033692388223104E-2</v>
      </c>
      <c r="W404" s="7">
        <f t="shared" si="54"/>
        <v>1.5205894913424518E-2</v>
      </c>
      <c r="X404" s="7">
        <f t="shared" si="55"/>
        <v>0.1557164737240874</v>
      </c>
      <c r="Y404">
        <v>8.2356164383561641</v>
      </c>
      <c r="Z404">
        <v>7.8</v>
      </c>
      <c r="AA404" t="s">
        <v>292</v>
      </c>
    </row>
    <row r="405" spans="1:27">
      <c r="A405" t="s">
        <v>794</v>
      </c>
      <c r="B405" t="s">
        <v>793</v>
      </c>
      <c r="C405">
        <v>0.18</v>
      </c>
      <c r="D405">
        <v>0.18</v>
      </c>
      <c r="E405">
        <v>0.02</v>
      </c>
      <c r="F405">
        <v>0.02</v>
      </c>
      <c r="G405">
        <v>1.04</v>
      </c>
      <c r="H405">
        <v>1.05</v>
      </c>
      <c r="I405">
        <v>7.0000000000000007E-2</v>
      </c>
      <c r="J405">
        <v>0.09</v>
      </c>
      <c r="K405">
        <v>34.872999999999998</v>
      </c>
      <c r="L405">
        <v>3.9E-2</v>
      </c>
      <c r="M405">
        <v>0.17</v>
      </c>
      <c r="N405">
        <v>0.09</v>
      </c>
      <c r="O405">
        <v>3.36</v>
      </c>
      <c r="P405">
        <v>0.35</v>
      </c>
      <c r="Q405" s="7">
        <f t="shared" si="48"/>
        <v>0.2124193439718903</v>
      </c>
      <c r="R405" s="7">
        <f t="shared" si="49"/>
        <v>6.0711900942574254E-3</v>
      </c>
      <c r="S405" s="7">
        <f t="shared" si="50"/>
        <v>5.497147367090844E-2</v>
      </c>
      <c r="T405" s="7">
        <f t="shared" si="51"/>
        <v>6.285615424131359E-3</v>
      </c>
      <c r="U405" s="7">
        <f t="shared" si="52"/>
        <v>5.726195174052962E-3</v>
      </c>
      <c r="V405" s="7">
        <f t="shared" si="53"/>
        <v>8.6609365375852059E-4</v>
      </c>
      <c r="W405" s="7">
        <f t="shared" si="54"/>
        <v>2.0492333831956239E-5</v>
      </c>
      <c r="X405" s="7">
        <f t="shared" si="55"/>
        <v>2.4431766075959302E-3</v>
      </c>
      <c r="Y405">
        <v>4.2383561643835614</v>
      </c>
      <c r="Z405">
        <v>1.08</v>
      </c>
      <c r="AA405" t="s">
        <v>292</v>
      </c>
    </row>
    <row r="406" spans="1:27">
      <c r="A406" t="s">
        <v>795</v>
      </c>
      <c r="B406" t="s">
        <v>793</v>
      </c>
      <c r="C406">
        <v>0.18</v>
      </c>
      <c r="D406">
        <v>0.18</v>
      </c>
      <c r="E406">
        <v>0.02</v>
      </c>
      <c r="F406">
        <v>0.02</v>
      </c>
      <c r="G406">
        <v>1.04</v>
      </c>
      <c r="H406">
        <v>1.05</v>
      </c>
      <c r="I406">
        <v>7.0000000000000007E-2</v>
      </c>
      <c r="J406">
        <v>0.09</v>
      </c>
      <c r="K406">
        <v>2831.6</v>
      </c>
      <c r="L406">
        <v>150</v>
      </c>
      <c r="M406">
        <v>0.28000000000000003</v>
      </c>
      <c r="N406">
        <v>0.09</v>
      </c>
      <c r="O406">
        <v>23.7</v>
      </c>
      <c r="P406">
        <v>4</v>
      </c>
      <c r="Q406" s="7">
        <f t="shared" si="48"/>
        <v>3.9831114567942518</v>
      </c>
      <c r="R406" s="7">
        <f t="shared" si="49"/>
        <v>0.1809370540342988</v>
      </c>
      <c r="S406" s="7">
        <f t="shared" si="50"/>
        <v>1.6356858707467845</v>
      </c>
      <c r="T406" s="7">
        <f t="shared" si="51"/>
        <v>0.29039875409518812</v>
      </c>
      <c r="U406" s="7">
        <f t="shared" si="52"/>
        <v>0.27606512586443621</v>
      </c>
      <c r="V406" s="7">
        <f t="shared" si="53"/>
        <v>4.4725785528232399E-2</v>
      </c>
      <c r="W406" s="7">
        <f t="shared" si="54"/>
        <v>2.888271420304396E-2</v>
      </c>
      <c r="X406" s="7">
        <f t="shared" si="55"/>
        <v>7.2697149810968198E-2</v>
      </c>
      <c r="Y406">
        <v>8.2356164383561641</v>
      </c>
      <c r="Z406">
        <v>7.8</v>
      </c>
      <c r="AA406" t="s">
        <v>292</v>
      </c>
    </row>
    <row r="407" spans="1:27">
      <c r="A407" t="s">
        <v>796</v>
      </c>
      <c r="B407" t="s">
        <v>797</v>
      </c>
      <c r="C407">
        <v>-0.2</v>
      </c>
      <c r="D407">
        <v>-0.2</v>
      </c>
      <c r="E407">
        <v>0.02</v>
      </c>
      <c r="F407">
        <v>0.02</v>
      </c>
      <c r="G407">
        <v>0.76</v>
      </c>
      <c r="H407">
        <v>0.76</v>
      </c>
      <c r="I407">
        <v>0.06</v>
      </c>
      <c r="J407">
        <v>0.04</v>
      </c>
      <c r="K407">
        <v>1733</v>
      </c>
      <c r="L407">
        <v>74</v>
      </c>
      <c r="M407">
        <v>0.37</v>
      </c>
      <c r="N407">
        <v>0.08</v>
      </c>
      <c r="O407">
        <v>5.94</v>
      </c>
      <c r="P407">
        <v>0.71</v>
      </c>
      <c r="Q407" s="7">
        <f t="shared" si="48"/>
        <v>2.5779530060779119</v>
      </c>
      <c r="R407" s="7">
        <f t="shared" si="49"/>
        <v>8.6203828005408781E-2</v>
      </c>
      <c r="S407" s="7">
        <f t="shared" si="50"/>
        <v>0.27154120543428178</v>
      </c>
      <c r="T407" s="7">
        <f t="shared" si="51"/>
        <v>3.6869569060438263E-2</v>
      </c>
      <c r="U407" s="7">
        <f t="shared" si="52"/>
        <v>3.2456945430696979E-2</v>
      </c>
      <c r="V407" s="7">
        <f t="shared" si="53"/>
        <v>9.3125010785016105E-3</v>
      </c>
      <c r="W407" s="7">
        <f t="shared" si="54"/>
        <v>3.8649834972373279E-3</v>
      </c>
      <c r="X407" s="7">
        <f t="shared" si="55"/>
        <v>1.4291642391277989E-2</v>
      </c>
      <c r="Y407">
        <v>5.9726027397260273</v>
      </c>
      <c r="Z407">
        <v>1.31</v>
      </c>
      <c r="AA407" t="s">
        <v>100</v>
      </c>
    </row>
    <row r="408" spans="1:27">
      <c r="A408" t="s">
        <v>798</v>
      </c>
      <c r="B408" t="s">
        <v>799</v>
      </c>
      <c r="C408">
        <v>0.21</v>
      </c>
      <c r="D408">
        <v>0.21</v>
      </c>
      <c r="E408">
        <v>0.02</v>
      </c>
      <c r="F408">
        <v>0.02</v>
      </c>
      <c r="G408">
        <v>1.24</v>
      </c>
      <c r="H408">
        <v>1.24</v>
      </c>
      <c r="I408">
        <v>0.08</v>
      </c>
      <c r="J408">
        <v>0.12</v>
      </c>
      <c r="K408">
        <v>279.8</v>
      </c>
      <c r="L408">
        <v>0.1</v>
      </c>
      <c r="M408">
        <v>0.27</v>
      </c>
      <c r="N408">
        <v>7.0000000000000007E-2</v>
      </c>
      <c r="O408">
        <v>42</v>
      </c>
      <c r="P408">
        <v>3</v>
      </c>
      <c r="Q408" s="7">
        <f t="shared" si="48"/>
        <v>0.89986451336561113</v>
      </c>
      <c r="R408" s="7">
        <f t="shared" si="49"/>
        <v>2.9028679345178846E-2</v>
      </c>
      <c r="S408" s="7">
        <f t="shared" si="50"/>
        <v>1.5017112363333243</v>
      </c>
      <c r="T408" s="7">
        <f t="shared" si="51"/>
        <v>0.12889875201425607</v>
      </c>
      <c r="U408" s="7">
        <f t="shared" si="52"/>
        <v>0.10726508830952317</v>
      </c>
      <c r="V408" s="7">
        <f t="shared" si="53"/>
        <v>3.0614111063207668E-2</v>
      </c>
      <c r="W408" s="7">
        <f t="shared" si="54"/>
        <v>1.7890293499324807E-4</v>
      </c>
      <c r="X408" s="7">
        <f t="shared" si="55"/>
        <v>6.4589730594981701E-2</v>
      </c>
      <c r="Y408">
        <v>3.3123287671232871</v>
      </c>
      <c r="Z408">
        <v>8.67</v>
      </c>
      <c r="AA408" t="s">
        <v>115</v>
      </c>
    </row>
    <row r="409" spans="1:27">
      <c r="A409" t="s">
        <v>800</v>
      </c>
      <c r="B409" t="s">
        <v>801</v>
      </c>
      <c r="C409">
        <v>0.1</v>
      </c>
      <c r="D409">
        <v>0.1</v>
      </c>
      <c r="E409">
        <v>0.03</v>
      </c>
      <c r="F409">
        <v>0.03</v>
      </c>
      <c r="G409">
        <v>1.3</v>
      </c>
      <c r="H409">
        <v>1.48</v>
      </c>
      <c r="I409">
        <v>0.12</v>
      </c>
      <c r="J409">
        <v>0.21</v>
      </c>
      <c r="K409">
        <v>610</v>
      </c>
      <c r="L409">
        <v>13</v>
      </c>
      <c r="M409">
        <v>0.22900000000000001</v>
      </c>
      <c r="N409">
        <v>5.8000000000000003E-2</v>
      </c>
      <c r="O409">
        <v>40.700000000000003</v>
      </c>
      <c r="P409">
        <v>1.9</v>
      </c>
      <c r="Q409" s="7">
        <f t="shared" si="48"/>
        <v>1.6048898072647664</v>
      </c>
      <c r="R409" s="7">
        <f t="shared" si="49"/>
        <v>7.9257701399655003E-2</v>
      </c>
      <c r="S409" s="7">
        <f t="shared" si="50"/>
        <v>2.1464731032774371</v>
      </c>
      <c r="T409" s="7">
        <f t="shared" si="51"/>
        <v>0.15697294677841014</v>
      </c>
      <c r="U409" s="7">
        <f t="shared" si="52"/>
        <v>0.1002039040842047</v>
      </c>
      <c r="V409" s="7">
        <f t="shared" si="53"/>
        <v>3.008726185676134E-2</v>
      </c>
      <c r="W409" s="7">
        <f t="shared" si="54"/>
        <v>1.5248169586123869E-2</v>
      </c>
      <c r="X409" s="7">
        <f t="shared" si="55"/>
        <v>0.11602557315013175</v>
      </c>
      <c r="Y409">
        <v>2.397260273972603</v>
      </c>
      <c r="Z409">
        <v>4.8</v>
      </c>
      <c r="AA409" t="s">
        <v>25</v>
      </c>
    </row>
    <row r="410" spans="1:27">
      <c r="A410" t="s">
        <v>802</v>
      </c>
      <c r="B410" t="s">
        <v>803</v>
      </c>
      <c r="C410">
        <v>-0.11</v>
      </c>
      <c r="D410">
        <v>-0.11</v>
      </c>
      <c r="E410">
        <v>0.02</v>
      </c>
      <c r="F410">
        <v>0.02</v>
      </c>
      <c r="G410">
        <v>0.83</v>
      </c>
      <c r="H410">
        <v>0.83</v>
      </c>
      <c r="I410">
        <v>0.06</v>
      </c>
      <c r="J410">
        <v>0.05</v>
      </c>
      <c r="K410">
        <v>29.15</v>
      </c>
      <c r="L410">
        <v>0.02</v>
      </c>
      <c r="M410">
        <v>0.11</v>
      </c>
      <c r="N410">
        <v>0.06</v>
      </c>
      <c r="O410">
        <v>3.03</v>
      </c>
      <c r="P410">
        <v>0.26</v>
      </c>
      <c r="Q410" s="7">
        <f t="shared" si="48"/>
        <v>0.1742835886617102</v>
      </c>
      <c r="R410" s="7">
        <f t="shared" si="49"/>
        <v>3.5005782753155918E-3</v>
      </c>
      <c r="S410" s="7">
        <f t="shared" si="50"/>
        <v>4.0266219662459642E-2</v>
      </c>
      <c r="T410" s="7">
        <f t="shared" si="51"/>
        <v>3.9719603343258501E-3</v>
      </c>
      <c r="U410" s="7">
        <f t="shared" si="52"/>
        <v>3.4551871657556134E-3</v>
      </c>
      <c r="V410" s="7">
        <f t="shared" si="53"/>
        <v>2.6901209613547285E-4</v>
      </c>
      <c r="W410" s="7">
        <f t="shared" si="54"/>
        <v>9.2089696197735091E-6</v>
      </c>
      <c r="X410" s="7">
        <f t="shared" si="55"/>
        <v>1.9405407066245609E-3</v>
      </c>
      <c r="Y410">
        <v>7.2520547945205482</v>
      </c>
      <c r="Z410">
        <v>1.1200000000000001</v>
      </c>
      <c r="AA410" t="s">
        <v>292</v>
      </c>
    </row>
    <row r="411" spans="1:27">
      <c r="A411" t="s">
        <v>804</v>
      </c>
      <c r="B411" t="s">
        <v>803</v>
      </c>
      <c r="C411">
        <v>-0.11</v>
      </c>
      <c r="D411">
        <v>-0.11</v>
      </c>
      <c r="E411">
        <v>0.02</v>
      </c>
      <c r="F411">
        <v>0.02</v>
      </c>
      <c r="G411">
        <v>0.83</v>
      </c>
      <c r="H411">
        <v>0.83</v>
      </c>
      <c r="I411">
        <v>0.06</v>
      </c>
      <c r="J411">
        <v>0.05</v>
      </c>
      <c r="K411">
        <v>85.13</v>
      </c>
      <c r="L411">
        <v>0.12</v>
      </c>
      <c r="M411">
        <v>0.28000000000000003</v>
      </c>
      <c r="N411">
        <v>0.09</v>
      </c>
      <c r="O411">
        <v>2.88</v>
      </c>
      <c r="P411">
        <v>0.23</v>
      </c>
      <c r="Q411" s="7">
        <f t="shared" si="48"/>
        <v>0.35608406850537933</v>
      </c>
      <c r="R411" s="7">
        <f t="shared" si="49"/>
        <v>7.1581083047183598E-3</v>
      </c>
      <c r="S411" s="7">
        <f t="shared" si="50"/>
        <v>5.2838865306173433E-2</v>
      </c>
      <c r="T411" s="7">
        <f t="shared" si="51"/>
        <v>5.1360468890371313E-3</v>
      </c>
      <c r="U411" s="7">
        <f t="shared" si="52"/>
        <v>4.2197704932013516E-3</v>
      </c>
      <c r="V411" s="7">
        <f t="shared" si="53"/>
        <v>1.4448127232156796E-3</v>
      </c>
      <c r="W411" s="7">
        <f t="shared" si="54"/>
        <v>2.4827377096757173E-5</v>
      </c>
      <c r="X411" s="7">
        <f t="shared" si="55"/>
        <v>2.5464513400565514E-3</v>
      </c>
      <c r="Y411">
        <v>7.2520547945205482</v>
      </c>
      <c r="Z411">
        <v>1.1200000000000001</v>
      </c>
      <c r="AA411" t="s">
        <v>292</v>
      </c>
    </row>
    <row r="412" spans="1:27">
      <c r="A412" t="s">
        <v>805</v>
      </c>
      <c r="B412" t="s">
        <v>806</v>
      </c>
      <c r="C412">
        <v>-0.06</v>
      </c>
      <c r="D412">
        <v>-0.06</v>
      </c>
      <c r="E412">
        <v>0.01</v>
      </c>
      <c r="F412">
        <v>0.01</v>
      </c>
      <c r="G412">
        <v>0.97</v>
      </c>
      <c r="H412">
        <v>0.98</v>
      </c>
      <c r="I412">
        <v>7.0000000000000007E-2</v>
      </c>
      <c r="J412">
        <v>7.0000000000000007E-2</v>
      </c>
      <c r="K412">
        <v>591.9</v>
      </c>
      <c r="L412">
        <v>2.8</v>
      </c>
      <c r="M412">
        <v>0.97</v>
      </c>
      <c r="N412">
        <v>0.01</v>
      </c>
      <c r="O412">
        <v>185.3</v>
      </c>
      <c r="P412">
        <v>49.7</v>
      </c>
      <c r="Q412" s="7">
        <f t="shared" si="48"/>
        <v>1.3710259519824606</v>
      </c>
      <c r="R412" s="7">
        <f t="shared" si="49"/>
        <v>3.2928583045382077E-2</v>
      </c>
      <c r="S412" s="7">
        <f t="shared" si="50"/>
        <v>1.8356060458388093</v>
      </c>
      <c r="T412" s="7">
        <f t="shared" si="51"/>
        <v>0.58378866477498559</v>
      </c>
      <c r="U412" s="7">
        <f t="shared" si="52"/>
        <v>0.49233470306631855</v>
      </c>
      <c r="V412" s="7">
        <f t="shared" si="53"/>
        <v>0.30127544237963511</v>
      </c>
      <c r="W412" s="7">
        <f t="shared" si="54"/>
        <v>2.8944624251555254E-3</v>
      </c>
      <c r="X412" s="7">
        <f t="shared" si="55"/>
        <v>8.7409811706609955E-2</v>
      </c>
      <c r="Y412">
        <v>8.5452054794520542</v>
      </c>
      <c r="Z412">
        <v>5.6</v>
      </c>
      <c r="AA412" t="s">
        <v>292</v>
      </c>
    </row>
    <row r="413" spans="1:27">
      <c r="A413" t="s">
        <v>807</v>
      </c>
      <c r="B413" t="s">
        <v>808</v>
      </c>
      <c r="C413">
        <v>0.14000000000000001</v>
      </c>
      <c r="D413">
        <v>0.14000000000000001</v>
      </c>
      <c r="E413">
        <v>0.02</v>
      </c>
      <c r="F413">
        <v>0.02</v>
      </c>
      <c r="G413">
        <v>0.98</v>
      </c>
      <c r="H413">
        <v>0.98</v>
      </c>
      <c r="I413">
        <v>7.0000000000000007E-2</v>
      </c>
      <c r="J413">
        <v>0.08</v>
      </c>
      <c r="K413">
        <v>161.97</v>
      </c>
      <c r="L413">
        <v>0.875</v>
      </c>
      <c r="M413">
        <v>0.13</v>
      </c>
      <c r="N413">
        <v>0.115</v>
      </c>
      <c r="O413">
        <v>22.1</v>
      </c>
      <c r="P413">
        <v>2</v>
      </c>
      <c r="Q413" s="7">
        <f t="shared" si="48"/>
        <v>0.57787845596005605</v>
      </c>
      <c r="R413" s="7">
        <f t="shared" si="49"/>
        <v>1.5861715794651357E-2</v>
      </c>
      <c r="S413" s="7">
        <f t="shared" si="50"/>
        <v>0.57969139737825448</v>
      </c>
      <c r="T413" s="7">
        <f t="shared" si="51"/>
        <v>5.9941070680581576E-2</v>
      </c>
      <c r="U413" s="7">
        <f t="shared" si="52"/>
        <v>5.2460759943733441E-2</v>
      </c>
      <c r="V413" s="7">
        <f t="shared" si="53"/>
        <v>8.8153660775149075E-3</v>
      </c>
      <c r="W413" s="7">
        <f t="shared" si="54"/>
        <v>1.0438763818525505E-3</v>
      </c>
      <c r="X413" s="7">
        <f t="shared" si="55"/>
        <v>2.760435225610736E-2</v>
      </c>
      <c r="Y413">
        <v>7.4547945205479449</v>
      </c>
      <c r="Z413">
        <v>8.43</v>
      </c>
      <c r="AA413" t="s">
        <v>115</v>
      </c>
    </row>
    <row r="414" spans="1:27">
      <c r="A414" t="s">
        <v>809</v>
      </c>
      <c r="B414" t="s">
        <v>808</v>
      </c>
      <c r="C414">
        <v>0.14000000000000001</v>
      </c>
      <c r="D414">
        <v>0.14000000000000001</v>
      </c>
      <c r="E414">
        <v>0.02</v>
      </c>
      <c r="F414">
        <v>0.02</v>
      </c>
      <c r="G414">
        <v>0.98</v>
      </c>
      <c r="H414">
        <v>0.98</v>
      </c>
      <c r="I414">
        <v>7.0000000000000007E-2</v>
      </c>
      <c r="J414">
        <v>0.08</v>
      </c>
      <c r="K414">
        <v>1155.7</v>
      </c>
      <c r="L414">
        <v>54.45</v>
      </c>
      <c r="M414">
        <v>0.27</v>
      </c>
      <c r="N414">
        <v>0.16</v>
      </c>
      <c r="O414">
        <v>15.3</v>
      </c>
      <c r="P414">
        <v>3.1</v>
      </c>
      <c r="Q414" s="7">
        <f t="shared" si="48"/>
        <v>2.1417898582628756</v>
      </c>
      <c r="R414" s="7">
        <f t="shared" si="49"/>
        <v>8.9006538664342202E-2</v>
      </c>
      <c r="S414" s="7">
        <f t="shared" si="50"/>
        <v>0.75029254649987021</v>
      </c>
      <c r="T414" s="7">
        <f t="shared" si="51"/>
        <v>0.16046102481346736</v>
      </c>
      <c r="U414" s="7">
        <f t="shared" si="52"/>
        <v>0.15202005844115016</v>
      </c>
      <c r="V414" s="7">
        <f t="shared" si="53"/>
        <v>3.4961318098149487E-2</v>
      </c>
      <c r="W414" s="7">
        <f t="shared" si="54"/>
        <v>1.17831701297678E-2</v>
      </c>
      <c r="X414" s="7">
        <f t="shared" si="55"/>
        <v>3.5728216499993824E-2</v>
      </c>
      <c r="Y414">
        <v>7.4547945205479449</v>
      </c>
      <c r="Z414">
        <v>8.43</v>
      </c>
      <c r="AA414" t="s">
        <v>115</v>
      </c>
    </row>
    <row r="415" spans="1:27">
      <c r="A415" t="s">
        <v>810</v>
      </c>
      <c r="B415" t="s">
        <v>811</v>
      </c>
      <c r="C415">
        <v>-0.4</v>
      </c>
      <c r="D415">
        <v>-0.4</v>
      </c>
      <c r="E415">
        <v>0.01</v>
      </c>
      <c r="F415">
        <v>0.01</v>
      </c>
      <c r="G415">
        <v>0.8</v>
      </c>
      <c r="H415">
        <v>0.8</v>
      </c>
      <c r="I415">
        <v>0.06</v>
      </c>
      <c r="J415">
        <v>0.05</v>
      </c>
      <c r="K415">
        <v>18.315000000000001</v>
      </c>
      <c r="L415">
        <v>8.0000000000000002E-3</v>
      </c>
      <c r="M415">
        <v>0.27</v>
      </c>
      <c r="N415">
        <v>0.13</v>
      </c>
      <c r="O415">
        <v>0.83</v>
      </c>
      <c r="P415">
        <v>0.09</v>
      </c>
      <c r="Q415" s="7">
        <f t="shared" si="48"/>
        <v>0.12629108702289107</v>
      </c>
      <c r="R415" s="7">
        <f t="shared" si="49"/>
        <v>2.631321320799393E-3</v>
      </c>
      <c r="S415" s="7">
        <f t="shared" si="50"/>
        <v>8.929911835284814E-3</v>
      </c>
      <c r="T415" s="7">
        <f t="shared" si="51"/>
        <v>1.118603800541686E-3</v>
      </c>
      <c r="U415" s="7">
        <f t="shared" si="52"/>
        <v>9.6830369298269076E-4</v>
      </c>
      <c r="V415" s="7">
        <f t="shared" si="53"/>
        <v>3.3808640429133536E-4</v>
      </c>
      <c r="W415" s="7">
        <f t="shared" si="54"/>
        <v>1.3001964634139321E-6</v>
      </c>
      <c r="X415" s="7">
        <f t="shared" si="55"/>
        <v>4.4649559176424057E-4</v>
      </c>
      <c r="Y415">
        <v>7.1506849315068486</v>
      </c>
      <c r="Z415">
        <v>0.82</v>
      </c>
      <c r="AA415" t="s">
        <v>292</v>
      </c>
    </row>
    <row r="416" spans="1:27">
      <c r="A416" t="s">
        <v>812</v>
      </c>
      <c r="B416" t="s">
        <v>811</v>
      </c>
      <c r="C416">
        <v>-0.4</v>
      </c>
      <c r="D416">
        <v>-0.4</v>
      </c>
      <c r="E416">
        <v>0.01</v>
      </c>
      <c r="F416">
        <v>0.01</v>
      </c>
      <c r="G416">
        <v>0.8</v>
      </c>
      <c r="H416">
        <v>0.8</v>
      </c>
      <c r="I416">
        <v>0.06</v>
      </c>
      <c r="J416">
        <v>0.05</v>
      </c>
      <c r="K416">
        <v>40.113999999999997</v>
      </c>
      <c r="L416">
        <v>5.2999999999999999E-2</v>
      </c>
      <c r="M416">
        <v>0.17</v>
      </c>
      <c r="N416">
        <v>0.13</v>
      </c>
      <c r="O416">
        <v>0.56000000000000005</v>
      </c>
      <c r="P416">
        <v>0.1</v>
      </c>
      <c r="Q416" s="7">
        <f t="shared" si="48"/>
        <v>0.21299303376905121</v>
      </c>
      <c r="R416" s="7">
        <f t="shared" si="49"/>
        <v>4.4413191104724749E-3</v>
      </c>
      <c r="S416" s="7">
        <f t="shared" si="50"/>
        <v>8.007964539332434E-3</v>
      </c>
      <c r="T416" s="7">
        <f t="shared" si="51"/>
        <v>1.4961368650199837E-3</v>
      </c>
      <c r="U416" s="7">
        <f t="shared" si="52"/>
        <v>1.4299936677379349E-3</v>
      </c>
      <c r="V416" s="7">
        <f t="shared" si="53"/>
        <v>1.8224283422844898E-4</v>
      </c>
      <c r="W416" s="7">
        <f t="shared" si="54"/>
        <v>3.5267996259379031E-6</v>
      </c>
      <c r="X416" s="7">
        <f t="shared" si="55"/>
        <v>4.003982269666216E-4</v>
      </c>
      <c r="Y416">
        <v>7.1506849315068486</v>
      </c>
      <c r="Z416">
        <v>0.82</v>
      </c>
      <c r="AA416" t="s">
        <v>292</v>
      </c>
    </row>
    <row r="417" spans="1:27">
      <c r="A417" t="s">
        <v>813</v>
      </c>
      <c r="B417" t="s">
        <v>811</v>
      </c>
      <c r="C417">
        <v>-0.4</v>
      </c>
      <c r="D417">
        <v>-0.4</v>
      </c>
      <c r="E417">
        <v>0.01</v>
      </c>
      <c r="F417">
        <v>0.01</v>
      </c>
      <c r="G417">
        <v>0.8</v>
      </c>
      <c r="H417">
        <v>0.8</v>
      </c>
      <c r="I417">
        <v>0.06</v>
      </c>
      <c r="J417">
        <v>0.05</v>
      </c>
      <c r="K417">
        <v>90.308999999999997</v>
      </c>
      <c r="L417">
        <v>0.184</v>
      </c>
      <c r="M417">
        <v>0.25</v>
      </c>
      <c r="N417">
        <v>0.11</v>
      </c>
      <c r="O417">
        <v>0.85</v>
      </c>
      <c r="P417">
        <v>0.1</v>
      </c>
      <c r="Q417" s="7">
        <f t="shared" si="48"/>
        <v>0.36586604713513154</v>
      </c>
      <c r="R417" s="7">
        <f t="shared" si="49"/>
        <v>7.6383924861013136E-3</v>
      </c>
      <c r="S417" s="7">
        <f t="shared" si="50"/>
        <v>1.5652548407674865E-2</v>
      </c>
      <c r="T417" s="7">
        <f t="shared" si="51"/>
        <v>2.0529160797188284E-3</v>
      </c>
      <c r="U417" s="7">
        <f t="shared" si="52"/>
        <v>1.8414762832558659E-3</v>
      </c>
      <c r="V417" s="7">
        <f t="shared" si="53"/>
        <v>4.5914141995846263E-4</v>
      </c>
      <c r="W417" s="7">
        <f t="shared" si="54"/>
        <v>1.0630424088452528E-5</v>
      </c>
      <c r="X417" s="7">
        <f t="shared" si="55"/>
        <v>7.8262742038374294E-4</v>
      </c>
      <c r="Y417">
        <v>7.1506849315068486</v>
      </c>
      <c r="Z417">
        <v>0.82</v>
      </c>
      <c r="AA417" t="s">
        <v>292</v>
      </c>
    </row>
    <row r="418" spans="1:27">
      <c r="A418" t="s">
        <v>814</v>
      </c>
      <c r="B418" t="s">
        <v>811</v>
      </c>
      <c r="C418">
        <v>-0.4</v>
      </c>
      <c r="D418">
        <v>-0.4</v>
      </c>
      <c r="E418">
        <v>0.01</v>
      </c>
      <c r="F418">
        <v>0.01</v>
      </c>
      <c r="G418">
        <v>0.8</v>
      </c>
      <c r="H418">
        <v>0.8</v>
      </c>
      <c r="I418">
        <v>0.05</v>
      </c>
      <c r="J418">
        <v>0.05</v>
      </c>
      <c r="K418">
        <v>147.02000000000001</v>
      </c>
      <c r="L418">
        <v>1.17</v>
      </c>
      <c r="M418">
        <v>0.28999999999999998</v>
      </c>
      <c r="N418">
        <v>0.155</v>
      </c>
      <c r="O418" s="16">
        <v>0.69</v>
      </c>
      <c r="P418" s="16">
        <v>0.14000000000000001</v>
      </c>
      <c r="Q418" s="7">
        <f t="shared" si="48"/>
        <v>0.50631294548548877</v>
      </c>
      <c r="R418" s="7">
        <f t="shared" si="49"/>
        <v>1.088484581905249E-2</v>
      </c>
      <c r="S418" s="7">
        <f t="shared" si="50"/>
        <v>1.4774135357078879E-2</v>
      </c>
      <c r="T418" s="7">
        <f t="shared" si="51"/>
        <v>3.1451758013091198E-3</v>
      </c>
      <c r="U418" s="7">
        <f t="shared" si="52"/>
        <v>2.997650652160933E-3</v>
      </c>
      <c r="V418" s="7">
        <f t="shared" si="53"/>
        <v>7.2507630123451851E-4</v>
      </c>
      <c r="W418" s="7">
        <f t="shared" si="54"/>
        <v>3.9191353484293056E-5</v>
      </c>
      <c r="X418" s="7">
        <f t="shared" si="55"/>
        <v>6.1558897321161994E-4</v>
      </c>
      <c r="Y418">
        <v>7.1506849315068486</v>
      </c>
      <c r="Z418">
        <v>0.82</v>
      </c>
      <c r="AA418" t="s">
        <v>292</v>
      </c>
    </row>
    <row r="419" spans="1:27">
      <c r="A419" t="s">
        <v>815</v>
      </c>
      <c r="B419" t="s">
        <v>816</v>
      </c>
      <c r="C419">
        <v>0.08</v>
      </c>
      <c r="D419">
        <v>0.08</v>
      </c>
      <c r="E419">
        <v>0.01</v>
      </c>
      <c r="F419">
        <v>0.01</v>
      </c>
      <c r="G419">
        <v>1.1000000000000001</v>
      </c>
      <c r="H419">
        <v>1.1000000000000001</v>
      </c>
      <c r="I419">
        <v>0.08</v>
      </c>
      <c r="J419">
        <v>0.09</v>
      </c>
      <c r="K419">
        <v>130.08000000000001</v>
      </c>
      <c r="L419">
        <v>0.51</v>
      </c>
      <c r="M419">
        <v>0.24</v>
      </c>
      <c r="N419">
        <v>0.16</v>
      </c>
      <c r="O419">
        <v>19.7</v>
      </c>
      <c r="P419">
        <v>3.6</v>
      </c>
      <c r="Q419" s="7">
        <f t="shared" si="48"/>
        <v>0.51889084012312825</v>
      </c>
      <c r="R419" s="7">
        <f t="shared" si="49"/>
        <v>1.4216410961591968E-2</v>
      </c>
      <c r="S419" s="7">
        <f t="shared" si="50"/>
        <v>0.50791688855353934</v>
      </c>
      <c r="T419" s="7">
        <f t="shared" si="51"/>
        <v>9.8235806903549716E-2</v>
      </c>
      <c r="U419" s="7">
        <f t="shared" si="52"/>
        <v>9.2817299431103645E-2</v>
      </c>
      <c r="V419" s="7">
        <f t="shared" si="53"/>
        <v>2.0696104117631484E-2</v>
      </c>
      <c r="W419" s="7">
        <f t="shared" si="54"/>
        <v>6.6379052163362305E-4</v>
      </c>
      <c r="X419" s="7">
        <f t="shared" si="55"/>
        <v>2.4626273384414029E-2</v>
      </c>
      <c r="Y419">
        <v>6.0575342465753428</v>
      </c>
      <c r="Z419">
        <v>8.1999999999999993</v>
      </c>
      <c r="AA419" t="s">
        <v>292</v>
      </c>
    </row>
    <row r="420" spans="1:27">
      <c r="A420" t="s">
        <v>817</v>
      </c>
      <c r="B420" t="s">
        <v>818</v>
      </c>
      <c r="C420">
        <v>-0.09</v>
      </c>
      <c r="D420">
        <v>0.08</v>
      </c>
      <c r="E420">
        <v>0.16</v>
      </c>
      <c r="F420">
        <v>0.03</v>
      </c>
      <c r="G420">
        <v>1.6</v>
      </c>
      <c r="H420">
        <v>3.31</v>
      </c>
      <c r="I420">
        <v>0.4</v>
      </c>
      <c r="J420">
        <v>0.32</v>
      </c>
      <c r="K420">
        <v>875.5</v>
      </c>
      <c r="L420">
        <v>5.8</v>
      </c>
      <c r="M420">
        <v>0.08</v>
      </c>
      <c r="N420">
        <v>0.04</v>
      </c>
      <c r="O420">
        <v>155.4</v>
      </c>
      <c r="P420">
        <v>3.2</v>
      </c>
      <c r="Q420" s="7">
        <f t="shared" si="48"/>
        <v>2.6704524862482057</v>
      </c>
      <c r="R420" s="7">
        <f t="shared" si="49"/>
        <v>8.6861311300244326E-2</v>
      </c>
      <c r="S420" s="7">
        <f t="shared" si="50"/>
        <v>16.189657995392189</v>
      </c>
      <c r="T420" s="7">
        <f t="shared" si="51"/>
        <v>1.3477177754295266</v>
      </c>
      <c r="U420" s="7">
        <f t="shared" si="52"/>
        <v>0.33337777081888681</v>
      </c>
      <c r="V420" s="7">
        <f t="shared" si="53"/>
        <v>5.2140605460200294E-2</v>
      </c>
      <c r="W420" s="7">
        <f t="shared" si="54"/>
        <v>3.5751005662773568E-2</v>
      </c>
      <c r="X420" s="7">
        <f t="shared" si="55"/>
        <v>1.3043027589439831</v>
      </c>
      <c r="Y420">
        <v>1.6986301369863011</v>
      </c>
      <c r="Z420">
        <v>39.299999999999997</v>
      </c>
      <c r="AA420" t="s">
        <v>1521</v>
      </c>
    </row>
    <row r="421" spans="1:27">
      <c r="A421" t="s">
        <v>820</v>
      </c>
      <c r="B421" t="s">
        <v>821</v>
      </c>
      <c r="C421">
        <v>0.08</v>
      </c>
      <c r="D421">
        <v>0.08</v>
      </c>
      <c r="E421">
        <v>0.06</v>
      </c>
      <c r="F421">
        <v>0.06</v>
      </c>
      <c r="G421">
        <v>0.77</v>
      </c>
      <c r="H421">
        <v>0.78</v>
      </c>
      <c r="I421">
        <v>0.09</v>
      </c>
      <c r="J421">
        <v>7.0000000000000007E-2</v>
      </c>
      <c r="K421">
        <v>380.85</v>
      </c>
      <c r="L421">
        <v>0.09</v>
      </c>
      <c r="M421">
        <v>0.75</v>
      </c>
      <c r="N421">
        <v>2E-3</v>
      </c>
      <c r="O421">
        <v>100.34</v>
      </c>
      <c r="P421">
        <v>0.42</v>
      </c>
      <c r="Q421" s="7">
        <f t="shared" si="48"/>
        <v>0.94697591006656945</v>
      </c>
      <c r="R421" s="7">
        <f t="shared" si="49"/>
        <v>2.8328732032395693E-2</v>
      </c>
      <c r="S421" s="7">
        <f t="shared" si="50"/>
        <v>2.0051844884243173</v>
      </c>
      <c r="T421" s="7">
        <f t="shared" si="51"/>
        <v>0.15462614195574095</v>
      </c>
      <c r="U421" s="7">
        <f t="shared" si="52"/>
        <v>8.3932378427168924E-3</v>
      </c>
      <c r="V421" s="7">
        <f t="shared" si="53"/>
        <v>6.8749182460262296E-3</v>
      </c>
      <c r="W421" s="7">
        <f t="shared" si="54"/>
        <v>1.5795072772149015E-4</v>
      </c>
      <c r="X421" s="7">
        <f t="shared" si="55"/>
        <v>0.15424496064802443</v>
      </c>
      <c r="Y421">
        <v>4.6712328767123283</v>
      </c>
      <c r="Z421">
        <v>1.7</v>
      </c>
      <c r="AA421" t="s">
        <v>100</v>
      </c>
    </row>
    <row r="422" spans="1:27">
      <c r="A422" t="s">
        <v>822</v>
      </c>
      <c r="B422" t="s">
        <v>823</v>
      </c>
      <c r="C422">
        <v>0.21</v>
      </c>
      <c r="D422">
        <v>0.21</v>
      </c>
      <c r="E422">
        <v>0.15</v>
      </c>
      <c r="F422">
        <v>0.15</v>
      </c>
      <c r="G422">
        <v>1.66</v>
      </c>
      <c r="H422">
        <v>1.66</v>
      </c>
      <c r="I422">
        <v>0.19</v>
      </c>
      <c r="J422">
        <v>0.19</v>
      </c>
      <c r="K422">
        <v>352.7</v>
      </c>
      <c r="L422">
        <v>1.7</v>
      </c>
      <c r="M422">
        <v>7.0000000000000007E-2</v>
      </c>
      <c r="N422">
        <v>0.06</v>
      </c>
      <c r="O422">
        <v>34.700000000000003</v>
      </c>
      <c r="P422">
        <v>2.2000000000000002</v>
      </c>
      <c r="Q422" s="7">
        <f t="shared" si="48"/>
        <v>1.1572959309680499</v>
      </c>
      <c r="R422" s="7">
        <f t="shared" si="49"/>
        <v>4.4310185108154231E-2</v>
      </c>
      <c r="S422" s="7">
        <f t="shared" si="50"/>
        <v>1.6866056041953315</v>
      </c>
      <c r="T422" s="7">
        <f t="shared" si="51"/>
        <v>0.16749713545960118</v>
      </c>
      <c r="U422" s="7">
        <f t="shared" si="52"/>
        <v>0.10693176741296051</v>
      </c>
      <c r="V422" s="7">
        <f t="shared" si="53"/>
        <v>7.1186247991361596E-3</v>
      </c>
      <c r="W422" s="7">
        <f t="shared" si="54"/>
        <v>2.7097906881505189E-3</v>
      </c>
      <c r="X422" s="7">
        <f t="shared" si="55"/>
        <v>0.12869681317153134</v>
      </c>
      <c r="Y422">
        <v>7.5627378356164376</v>
      </c>
      <c r="Z422">
        <v>18.13</v>
      </c>
      <c r="AA422" t="s">
        <v>824</v>
      </c>
    </row>
    <row r="423" spans="1:27" s="8" customFormat="1">
      <c r="A423" s="8" t="s">
        <v>825</v>
      </c>
      <c r="B423" s="8" t="s">
        <v>826</v>
      </c>
      <c r="Q423" s="8">
        <f t="shared" si="48"/>
        <v>0</v>
      </c>
      <c r="R423" s="8" t="e">
        <f t="shared" si="49"/>
        <v>#DIV/0!</v>
      </c>
      <c r="S423" s="8">
        <f t="shared" si="50"/>
        <v>0</v>
      </c>
      <c r="T423" s="8" t="e">
        <f t="shared" si="51"/>
        <v>#DIV/0!</v>
      </c>
      <c r="U423" s="8">
        <f t="shared" si="52"/>
        <v>0</v>
      </c>
      <c r="V423" s="8">
        <f t="shared" si="53"/>
        <v>0</v>
      </c>
      <c r="W423" s="8" t="e">
        <f t="shared" si="54"/>
        <v>#DIV/0!</v>
      </c>
      <c r="X423" s="8" t="e">
        <f t="shared" si="55"/>
        <v>#DIV/0!</v>
      </c>
    </row>
    <row r="424" spans="1:27" s="8" customFormat="1">
      <c r="A424" s="8" t="s">
        <v>827</v>
      </c>
      <c r="B424" s="8" t="s">
        <v>828</v>
      </c>
      <c r="C424" s="8">
        <v>0.03</v>
      </c>
      <c r="D424" s="8">
        <v>0.03</v>
      </c>
      <c r="E424" s="8">
        <v>0.02</v>
      </c>
      <c r="F424" s="8">
        <v>0.02</v>
      </c>
      <c r="G424" s="8">
        <v>1.07</v>
      </c>
      <c r="H424" s="8">
        <v>1.07</v>
      </c>
      <c r="I424" s="8">
        <v>7.0000000000000007E-2</v>
      </c>
      <c r="J424" s="8">
        <v>0.09</v>
      </c>
      <c r="K424" s="8">
        <v>3.5247485900000002</v>
      </c>
      <c r="L424" s="8">
        <v>3.8000000000000001E-7</v>
      </c>
      <c r="M424" s="8">
        <v>8.2000000000000007E-3</v>
      </c>
      <c r="N424" s="8">
        <v>8.0000000000000002E-3</v>
      </c>
      <c r="O424" s="8">
        <v>84.67</v>
      </c>
      <c r="P424" s="8">
        <v>0.7</v>
      </c>
      <c r="Q424" s="8">
        <f t="shared" si="48"/>
        <v>4.6382210929210181E-2</v>
      </c>
      <c r="R424" s="8">
        <f t="shared" si="49"/>
        <v>1.3004358204494178E-3</v>
      </c>
      <c r="S424" s="8">
        <f t="shared" si="50"/>
        <v>0.66306638976482224</v>
      </c>
      <c r="T424" s="8">
        <f t="shared" si="51"/>
        <v>2.9433796452521355E-2</v>
      </c>
      <c r="U424" s="8">
        <f t="shared" si="52"/>
        <v>5.4818291347038571E-3</v>
      </c>
      <c r="V424" s="8">
        <f t="shared" si="53"/>
        <v>4.3500080113959215E-5</v>
      </c>
      <c r="W424" s="8">
        <f t="shared" si="54"/>
        <v>2.3828198586558143E-8</v>
      </c>
      <c r="X424" s="8">
        <f t="shared" si="55"/>
        <v>2.8918783354229011E-2</v>
      </c>
      <c r="Z424" s="8">
        <v>4.9617399999999998</v>
      </c>
      <c r="AA424" s="8" t="s">
        <v>292</v>
      </c>
    </row>
    <row r="425" spans="1:27" s="8" customFormat="1">
      <c r="A425" s="8" t="s">
        <v>829</v>
      </c>
      <c r="B425" s="8" t="s">
        <v>830</v>
      </c>
      <c r="C425" s="8">
        <v>0.18</v>
      </c>
      <c r="D425" s="8">
        <v>0.18</v>
      </c>
      <c r="E425" s="8">
        <v>0.02</v>
      </c>
      <c r="F425" s="8">
        <v>0.02</v>
      </c>
      <c r="G425" s="8">
        <v>0.98</v>
      </c>
      <c r="H425" s="8">
        <v>0.98</v>
      </c>
      <c r="I425" s="8">
        <v>7.0000000000000007E-2</v>
      </c>
      <c r="J425" s="8">
        <v>0.08</v>
      </c>
      <c r="K425" s="8">
        <v>442.19</v>
      </c>
      <c r="L425" s="8">
        <v>0.5</v>
      </c>
      <c r="M425" s="8">
        <v>0.47599999999999998</v>
      </c>
      <c r="N425" s="8">
        <v>1.7000000000000001E-2</v>
      </c>
      <c r="Q425" s="8">
        <f t="shared" si="48"/>
        <v>1.1288062192460651</v>
      </c>
      <c r="R425" s="8">
        <f t="shared" si="49"/>
        <v>3.0727599770865505E-2</v>
      </c>
      <c r="S425" s="8">
        <f t="shared" si="50"/>
        <v>0</v>
      </c>
      <c r="T425" s="8">
        <f t="shared" si="51"/>
        <v>0</v>
      </c>
      <c r="U425" s="8">
        <f t="shared" si="52"/>
        <v>0</v>
      </c>
      <c r="V425" s="8">
        <f t="shared" si="53"/>
        <v>0</v>
      </c>
      <c r="W425" s="8">
        <f t="shared" si="54"/>
        <v>0</v>
      </c>
      <c r="X425" s="8">
        <f t="shared" si="55"/>
        <v>0</v>
      </c>
      <c r="Z425" s="8">
        <v>3.8</v>
      </c>
      <c r="AA425" s="8" t="s">
        <v>292</v>
      </c>
    </row>
    <row r="426" spans="1:27">
      <c r="A426" t="s">
        <v>831</v>
      </c>
      <c r="B426" t="s">
        <v>832</v>
      </c>
      <c r="C426">
        <v>0.04</v>
      </c>
      <c r="D426">
        <v>0.04</v>
      </c>
      <c r="E426">
        <v>0.03</v>
      </c>
      <c r="F426">
        <v>0.03</v>
      </c>
      <c r="G426">
        <v>1.71</v>
      </c>
      <c r="H426">
        <v>1.42</v>
      </c>
      <c r="I426">
        <v>0.06</v>
      </c>
      <c r="J426">
        <v>0.12</v>
      </c>
      <c r="K426">
        <v>354.29</v>
      </c>
      <c r="L426">
        <v>2.2000000000000002</v>
      </c>
      <c r="M426">
        <v>3.5999999999999997E-2</v>
      </c>
      <c r="N426">
        <v>3.5000000000000003E-2</v>
      </c>
      <c r="O426">
        <v>37.450000000000003</v>
      </c>
      <c r="P426">
        <v>2.1949999999999998</v>
      </c>
      <c r="Q426" s="7">
        <f t="shared" si="48"/>
        <v>1.1018948029093132</v>
      </c>
      <c r="R426" s="7">
        <f t="shared" si="49"/>
        <v>3.1372683934618256E-2</v>
      </c>
      <c r="S426" s="7">
        <f t="shared" si="50"/>
        <v>1.6457311911132344</v>
      </c>
      <c r="T426" s="7">
        <f t="shared" si="51"/>
        <v>0.10709494090160444</v>
      </c>
      <c r="U426" s="7">
        <f t="shared" si="52"/>
        <v>9.6458744045221576E-2</v>
      </c>
      <c r="V426" s="7">
        <f t="shared" si="53"/>
        <v>2.0763122014157099E-3</v>
      </c>
      <c r="W426" s="7">
        <f t="shared" si="54"/>
        <v>3.4064453982604798E-3</v>
      </c>
      <c r="X426" s="7">
        <f t="shared" si="55"/>
        <v>4.6358625101781237E-2</v>
      </c>
      <c r="Y426">
        <v>7.2328767123287667</v>
      </c>
      <c r="Z426">
        <v>5.9</v>
      </c>
      <c r="AA426" t="s">
        <v>25</v>
      </c>
    </row>
    <row r="427" spans="1:27">
      <c r="A427" t="s">
        <v>833</v>
      </c>
      <c r="B427" t="s">
        <v>834</v>
      </c>
      <c r="C427">
        <v>-0.08</v>
      </c>
      <c r="D427">
        <v>-0.08</v>
      </c>
      <c r="E427">
        <v>0.02</v>
      </c>
      <c r="F427">
        <v>0.02</v>
      </c>
      <c r="G427">
        <v>0.92</v>
      </c>
      <c r="H427">
        <v>0.92</v>
      </c>
      <c r="I427">
        <v>7.0000000000000007E-2</v>
      </c>
      <c r="J427">
        <v>7.0000000000000007E-2</v>
      </c>
      <c r="K427">
        <v>7929.4</v>
      </c>
      <c r="L427">
        <v>2250</v>
      </c>
      <c r="M427">
        <v>0.68500000000000005</v>
      </c>
      <c r="N427">
        <v>6.7500000000000004E-2</v>
      </c>
      <c r="O427">
        <v>291.39999999999998</v>
      </c>
      <c r="P427">
        <v>12.1</v>
      </c>
      <c r="Q427" s="7">
        <f t="shared" si="48"/>
        <v>7.5722960288400936</v>
      </c>
      <c r="R427" s="7">
        <f t="shared" si="49"/>
        <v>1.4452638361529566</v>
      </c>
      <c r="S427" s="7">
        <f t="shared" si="50"/>
        <v>19.698217413614206</v>
      </c>
      <c r="T427" s="7">
        <f t="shared" si="51"/>
        <v>2.8431140055257793</v>
      </c>
      <c r="U427" s="7">
        <f t="shared" si="52"/>
        <v>0.81794245265865451</v>
      </c>
      <c r="V427" s="7">
        <f t="shared" si="53"/>
        <v>1.7159744292063248</v>
      </c>
      <c r="W427" s="7">
        <f t="shared" si="54"/>
        <v>1.8631501828903403</v>
      </c>
      <c r="X427" s="7">
        <f t="shared" si="55"/>
        <v>0.9991849412702859</v>
      </c>
      <c r="Y427" s="2"/>
      <c r="Z427" s="2"/>
      <c r="AA427" t="s">
        <v>835</v>
      </c>
    </row>
    <row r="428" spans="1:27">
      <c r="A428" t="s">
        <v>836</v>
      </c>
      <c r="B428" t="s">
        <v>837</v>
      </c>
      <c r="C428">
        <v>0.18</v>
      </c>
      <c r="D428">
        <v>0.18</v>
      </c>
      <c r="E428">
        <v>0.02</v>
      </c>
      <c r="F428">
        <v>0.02</v>
      </c>
      <c r="G428">
        <v>1.1599999999999999</v>
      </c>
      <c r="H428">
        <v>1.17</v>
      </c>
      <c r="I428">
        <v>0.08</v>
      </c>
      <c r="J428">
        <v>0.1</v>
      </c>
      <c r="K428">
        <v>2.2457150000000001</v>
      </c>
      <c r="L428">
        <v>2.7999999999999998E-4</v>
      </c>
      <c r="M428">
        <v>1.47E-2</v>
      </c>
      <c r="N428">
        <v>1.47E-2</v>
      </c>
      <c r="O428">
        <v>59.5</v>
      </c>
      <c r="P428">
        <v>0.7</v>
      </c>
      <c r="Q428" s="7">
        <f t="shared" si="48"/>
        <v>3.5380975610109576E-2</v>
      </c>
      <c r="R428" s="7">
        <f t="shared" si="49"/>
        <v>1.0080092932651804E-3</v>
      </c>
      <c r="S428" s="7">
        <f t="shared" si="50"/>
        <v>0.42552228978561196</v>
      </c>
      <c r="T428" s="7">
        <f t="shared" si="51"/>
        <v>2.0032846255804006E-2</v>
      </c>
      <c r="U428" s="7">
        <f t="shared" si="52"/>
        <v>5.0061445857130819E-3</v>
      </c>
      <c r="V428" s="7">
        <f t="shared" si="53"/>
        <v>9.1970985610053373E-5</v>
      </c>
      <c r="W428" s="7">
        <f t="shared" si="54"/>
        <v>1.7684975036157207E-5</v>
      </c>
      <c r="X428" s="7">
        <f t="shared" si="55"/>
        <v>1.9397027454614794E-2</v>
      </c>
      <c r="Y428">
        <v>1.9808219178082189</v>
      </c>
      <c r="Z428">
        <v>6.7</v>
      </c>
      <c r="AA428" t="s">
        <v>292</v>
      </c>
    </row>
    <row r="429" spans="1:27">
      <c r="A429" t="s">
        <v>838</v>
      </c>
      <c r="B429" t="s">
        <v>839</v>
      </c>
      <c r="C429">
        <v>-0.14000000000000001</v>
      </c>
      <c r="D429">
        <v>-0.14000000000000001</v>
      </c>
      <c r="E429">
        <v>0.03</v>
      </c>
      <c r="F429">
        <v>0.03</v>
      </c>
      <c r="G429">
        <v>1.51</v>
      </c>
      <c r="H429">
        <v>1.38</v>
      </c>
      <c r="I429">
        <v>0.08</v>
      </c>
      <c r="J429">
        <v>0.11</v>
      </c>
      <c r="K429">
        <v>373.3</v>
      </c>
      <c r="L429">
        <v>3.4</v>
      </c>
      <c r="M429">
        <v>0.111</v>
      </c>
      <c r="N429">
        <v>0.06</v>
      </c>
      <c r="O429">
        <v>58.2</v>
      </c>
      <c r="P429">
        <v>7.8</v>
      </c>
      <c r="Q429" s="7">
        <f t="shared" si="48"/>
        <v>1.1301509274816455</v>
      </c>
      <c r="R429" s="7">
        <f t="shared" si="49"/>
        <v>3.0802289869154814E-2</v>
      </c>
      <c r="S429" s="7">
        <f t="shared" si="50"/>
        <v>2.5392946913927075</v>
      </c>
      <c r="T429" s="7">
        <f t="shared" si="51"/>
        <v>0.35468256757472238</v>
      </c>
      <c r="U429" s="7">
        <f t="shared" si="52"/>
        <v>0.34031784523819786</v>
      </c>
      <c r="V429" s="7">
        <f t="shared" si="53"/>
        <v>1.7122671074990384E-2</v>
      </c>
      <c r="W429" s="7">
        <f t="shared" si="54"/>
        <v>7.7092614972186883E-3</v>
      </c>
      <c r="X429" s="7">
        <f t="shared" si="55"/>
        <v>9.8136992904065995E-2</v>
      </c>
      <c r="Y429">
        <v>2.3260273972602739</v>
      </c>
      <c r="Z429">
        <v>5.8</v>
      </c>
      <c r="AA429" t="s">
        <v>25</v>
      </c>
    </row>
    <row r="430" spans="1:27">
      <c r="A430" t="s">
        <v>840</v>
      </c>
      <c r="B430" t="s">
        <v>841</v>
      </c>
      <c r="C430">
        <v>0.14000000000000001</v>
      </c>
      <c r="D430">
        <v>0.14000000000000001</v>
      </c>
      <c r="E430">
        <v>0.01</v>
      </c>
      <c r="F430">
        <v>0.01</v>
      </c>
      <c r="G430">
        <v>1.1499999999999999</v>
      </c>
      <c r="H430">
        <v>1.1499999999999999</v>
      </c>
      <c r="I430">
        <v>0.08</v>
      </c>
      <c r="J430">
        <v>0.1</v>
      </c>
      <c r="K430">
        <v>882.7</v>
      </c>
      <c r="L430">
        <v>7.6</v>
      </c>
      <c r="M430">
        <v>0.42099999999999999</v>
      </c>
      <c r="N430">
        <v>1.4999999999999999E-2</v>
      </c>
      <c r="O430">
        <v>96.6</v>
      </c>
      <c r="P430">
        <v>2</v>
      </c>
      <c r="Q430" s="7">
        <f t="shared" si="48"/>
        <v>1.8876122547493845</v>
      </c>
      <c r="R430" s="7">
        <f t="shared" si="49"/>
        <v>5.5775886182703911E-2</v>
      </c>
      <c r="S430" s="7">
        <f t="shared" si="50"/>
        <v>4.5383000464611207</v>
      </c>
      <c r="T430" s="7">
        <f t="shared" si="51"/>
        <v>0.23347381547255833</v>
      </c>
      <c r="U430" s="7">
        <f t="shared" si="52"/>
        <v>9.3960663487807891E-2</v>
      </c>
      <c r="V430" s="7">
        <f t="shared" si="53"/>
        <v>3.4833243748657844E-2</v>
      </c>
      <c r="W430" s="7">
        <f t="shared" si="54"/>
        <v>1.3024840584987167E-2</v>
      </c>
      <c r="X430" s="7">
        <f t="shared" si="55"/>
        <v>0.2104718862126897</v>
      </c>
      <c r="Y430">
        <v>7</v>
      </c>
      <c r="Z430">
        <v>5</v>
      </c>
      <c r="AA430" t="s">
        <v>292</v>
      </c>
    </row>
    <row r="431" spans="1:27">
      <c r="A431" t="s">
        <v>842</v>
      </c>
      <c r="B431" t="s">
        <v>843</v>
      </c>
      <c r="C431">
        <v>0.17</v>
      </c>
      <c r="D431">
        <v>0.17</v>
      </c>
      <c r="E431">
        <v>0.02</v>
      </c>
      <c r="F431">
        <v>0.02</v>
      </c>
      <c r="G431">
        <v>1.39</v>
      </c>
      <c r="H431">
        <v>1.39</v>
      </c>
      <c r="I431">
        <v>0.11</v>
      </c>
      <c r="J431">
        <v>0.11</v>
      </c>
      <c r="K431">
        <v>1877</v>
      </c>
      <c r="L431">
        <v>15</v>
      </c>
      <c r="M431">
        <v>0.154</v>
      </c>
      <c r="N431">
        <v>1.4E-2</v>
      </c>
      <c r="O431">
        <v>281.39999999999998</v>
      </c>
      <c r="P431">
        <v>3.7</v>
      </c>
      <c r="Q431" s="7">
        <f t="shared" si="48"/>
        <v>3.324955767627674</v>
      </c>
      <c r="R431" s="7">
        <f t="shared" si="49"/>
        <v>8.9479623025967472E-2</v>
      </c>
      <c r="S431" s="7">
        <f t="shared" si="50"/>
        <v>21.012946718357174</v>
      </c>
      <c r="T431" s="7">
        <f t="shared" si="51"/>
        <v>1.1448184039235709</v>
      </c>
      <c r="U431" s="7">
        <f t="shared" si="52"/>
        <v>0.27628963346809371</v>
      </c>
      <c r="V431" s="7">
        <f t="shared" si="53"/>
        <v>4.6404440843830351E-2</v>
      </c>
      <c r="W431" s="7">
        <f t="shared" si="54"/>
        <v>5.5974818109635525E-2</v>
      </c>
      <c r="X431" s="7">
        <f t="shared" si="55"/>
        <v>1.1085967093617695</v>
      </c>
      <c r="Y431">
        <v>7.7</v>
      </c>
      <c r="Z431">
        <v>8.5399999999999991</v>
      </c>
      <c r="AA431" t="s">
        <v>761</v>
      </c>
    </row>
    <row r="432" spans="1:27">
      <c r="A432" t="s">
        <v>844</v>
      </c>
      <c r="B432" t="s">
        <v>845</v>
      </c>
      <c r="C432">
        <v>-0.08</v>
      </c>
      <c r="D432">
        <v>-0.08</v>
      </c>
      <c r="E432">
        <v>0.02</v>
      </c>
      <c r="F432">
        <v>0.02</v>
      </c>
      <c r="G432">
        <v>0.76</v>
      </c>
      <c r="H432">
        <v>0.77</v>
      </c>
      <c r="I432">
        <v>7.0000000000000007E-2</v>
      </c>
      <c r="J432">
        <v>0.05</v>
      </c>
      <c r="K432">
        <v>7.2830000000000004</v>
      </c>
      <c r="L432">
        <v>6.0000000000000001E-3</v>
      </c>
      <c r="M432">
        <v>0.34</v>
      </c>
      <c r="N432">
        <v>0.27</v>
      </c>
      <c r="O432">
        <v>1.26</v>
      </c>
      <c r="P432">
        <v>0.36</v>
      </c>
      <c r="Q432" s="7">
        <f t="shared" si="48"/>
        <v>6.7428247469404221E-2</v>
      </c>
      <c r="R432" s="7">
        <f t="shared" si="49"/>
        <v>1.459955643849506E-3</v>
      </c>
      <c r="S432" s="7">
        <f t="shared" si="50"/>
        <v>9.4915175420580752E-3</v>
      </c>
      <c r="T432" s="7">
        <f t="shared" si="51"/>
        <v>2.9420656840170793E-3</v>
      </c>
      <c r="U432" s="7">
        <f t="shared" si="52"/>
        <v>2.7118621548737356E-3</v>
      </c>
      <c r="V432" s="7">
        <f t="shared" si="53"/>
        <v>9.8521179371430516E-4</v>
      </c>
      <c r="W432" s="7">
        <f t="shared" si="54"/>
        <v>2.6064856630668891E-6</v>
      </c>
      <c r="X432" s="7">
        <f t="shared" si="55"/>
        <v>5.7524348739745911E-4</v>
      </c>
      <c r="Y432">
        <v>8.0191780821917806</v>
      </c>
      <c r="Z432">
        <v>1.33</v>
      </c>
      <c r="AA432" t="s">
        <v>100</v>
      </c>
    </row>
    <row r="433" spans="1:27">
      <c r="A433" t="s">
        <v>846</v>
      </c>
      <c r="B433" t="s">
        <v>845</v>
      </c>
      <c r="C433">
        <v>-0.08</v>
      </c>
      <c r="D433">
        <v>-0.08</v>
      </c>
      <c r="E433">
        <v>0.02</v>
      </c>
      <c r="F433">
        <v>0.02</v>
      </c>
      <c r="G433">
        <v>0.76</v>
      </c>
      <c r="H433">
        <v>0.77</v>
      </c>
      <c r="I433">
        <v>7.0000000000000007E-2</v>
      </c>
      <c r="J433">
        <v>0.05</v>
      </c>
      <c r="K433">
        <v>10.866</v>
      </c>
      <c r="L433">
        <v>1.4E-2</v>
      </c>
      <c r="M433">
        <v>0.38</v>
      </c>
      <c r="N433">
        <v>0.23</v>
      </c>
      <c r="O433">
        <v>1.26</v>
      </c>
      <c r="P433">
        <v>0.32</v>
      </c>
      <c r="Q433" s="7">
        <f t="shared" si="48"/>
        <v>8.8040290295677448E-2</v>
      </c>
      <c r="R433" s="7">
        <f t="shared" si="49"/>
        <v>1.9071338697937768E-3</v>
      </c>
      <c r="S433" s="7">
        <f t="shared" si="50"/>
        <v>1.0667593857662793E-2</v>
      </c>
      <c r="T433" s="7">
        <f t="shared" si="51"/>
        <v>2.9908837244591643E-3</v>
      </c>
      <c r="U433" s="7">
        <f t="shared" si="52"/>
        <v>2.7092301860730901E-3</v>
      </c>
      <c r="V433" s="7">
        <f t="shared" si="53"/>
        <v>1.0897004478257692E-3</v>
      </c>
      <c r="W433" s="7">
        <f t="shared" si="54"/>
        <v>4.5814563472384536E-6</v>
      </c>
      <c r="X433" s="7">
        <f t="shared" si="55"/>
        <v>6.4652083985835109E-4</v>
      </c>
      <c r="Y433">
        <v>8.0191780821917806</v>
      </c>
      <c r="Z433">
        <v>1.33</v>
      </c>
      <c r="AA433" t="s">
        <v>100</v>
      </c>
    </row>
    <row r="434" spans="1:27">
      <c r="A434" t="s">
        <v>847</v>
      </c>
      <c r="B434" t="s">
        <v>845</v>
      </c>
      <c r="C434">
        <v>-0.08</v>
      </c>
      <c r="D434">
        <v>-0.08</v>
      </c>
      <c r="E434">
        <v>0.02</v>
      </c>
      <c r="F434">
        <v>0.02</v>
      </c>
      <c r="G434">
        <v>0.77</v>
      </c>
      <c r="H434">
        <v>0.77</v>
      </c>
      <c r="I434">
        <v>0.05</v>
      </c>
      <c r="J434">
        <v>0.05</v>
      </c>
      <c r="K434">
        <v>25.1968</v>
      </c>
      <c r="L434">
        <v>5.0200000000000002E-2</v>
      </c>
      <c r="M434">
        <v>0.17299999999999999</v>
      </c>
      <c r="N434">
        <v>0.17299999999999999</v>
      </c>
      <c r="O434" s="16">
        <v>0.91400000000000003</v>
      </c>
      <c r="P434" s="16">
        <v>0.34350000000000003</v>
      </c>
      <c r="Q434" s="7">
        <f t="shared" si="48"/>
        <v>0.15424055926058919</v>
      </c>
      <c r="R434" s="7">
        <f t="shared" si="49"/>
        <v>3.344819908447439E-3</v>
      </c>
      <c r="S434" s="7">
        <f t="shared" si="50"/>
        <v>1.0906039312462961E-2</v>
      </c>
      <c r="T434" s="7">
        <f t="shared" si="51"/>
        <v>4.1395199105636162E-3</v>
      </c>
      <c r="U434" s="7">
        <f t="shared" si="52"/>
        <v>4.0987138991586732E-3</v>
      </c>
      <c r="V434" s="7">
        <f t="shared" si="53"/>
        <v>3.3647727906792796E-4</v>
      </c>
      <c r="W434" s="7">
        <f t="shared" si="54"/>
        <v>7.2427606347583923E-6</v>
      </c>
      <c r="X434" s="7">
        <f t="shared" si="55"/>
        <v>4.7212291395943559E-4</v>
      </c>
      <c r="Y434" s="2"/>
      <c r="Z434" s="2"/>
      <c r="AA434" t="s">
        <v>100</v>
      </c>
    </row>
    <row r="435" spans="1:27">
      <c r="A435" t="s">
        <v>848</v>
      </c>
      <c r="B435" t="s">
        <v>849</v>
      </c>
      <c r="C435">
        <v>-0.09</v>
      </c>
      <c r="D435">
        <v>-0.09</v>
      </c>
      <c r="E435">
        <v>0.01</v>
      </c>
      <c r="F435">
        <v>0.01</v>
      </c>
      <c r="G435">
        <v>1.0900000000000001</v>
      </c>
      <c r="H435">
        <v>1.0900000000000001</v>
      </c>
      <c r="I435">
        <v>0.08</v>
      </c>
      <c r="J435">
        <v>0.09</v>
      </c>
      <c r="K435">
        <v>191.99</v>
      </c>
      <c r="L435">
        <v>0.73</v>
      </c>
      <c r="M435">
        <v>0.15</v>
      </c>
      <c r="N435">
        <v>0.1</v>
      </c>
      <c r="O435">
        <v>3.62</v>
      </c>
      <c r="P435">
        <v>0.31</v>
      </c>
      <c r="Q435" s="7">
        <f t="shared" si="48"/>
        <v>0.67060377741152277</v>
      </c>
      <c r="R435" s="7">
        <f t="shared" si="49"/>
        <v>1.8535098754471721E-2</v>
      </c>
      <c r="S435" s="7">
        <f t="shared" si="50"/>
        <v>0.10756912706428419</v>
      </c>
      <c r="T435" s="7">
        <f t="shared" si="51"/>
        <v>1.0737861667418991E-2</v>
      </c>
      <c r="U435" s="7">
        <f t="shared" si="52"/>
        <v>9.2117208259469893E-3</v>
      </c>
      <c r="V435" s="7">
        <f t="shared" si="53"/>
        <v>1.6506771416514195E-3</v>
      </c>
      <c r="W435" s="7">
        <f t="shared" si="54"/>
        <v>1.3633602923229934E-4</v>
      </c>
      <c r="X435" s="7">
        <f t="shared" si="55"/>
        <v>5.2633212019221609E-3</v>
      </c>
      <c r="Y435">
        <v>7.1643835616438354</v>
      </c>
      <c r="Z435">
        <v>1.79</v>
      </c>
      <c r="AA435" t="s">
        <v>292</v>
      </c>
    </row>
    <row r="436" spans="1:27">
      <c r="A436" t="s">
        <v>850</v>
      </c>
      <c r="B436" t="s">
        <v>849</v>
      </c>
      <c r="C436">
        <v>-0.09</v>
      </c>
      <c r="D436">
        <v>-0.09</v>
      </c>
      <c r="E436">
        <v>0.01</v>
      </c>
      <c r="F436">
        <v>0.01</v>
      </c>
      <c r="G436">
        <v>1.0900000000000001</v>
      </c>
      <c r="H436">
        <v>1.0900000000000001</v>
      </c>
      <c r="I436">
        <v>0.08</v>
      </c>
      <c r="J436">
        <v>0.09</v>
      </c>
      <c r="K436">
        <v>2277</v>
      </c>
      <c r="L436">
        <v>67</v>
      </c>
      <c r="M436">
        <v>0.19</v>
      </c>
      <c r="N436">
        <v>0.11</v>
      </c>
      <c r="O436">
        <v>3.89</v>
      </c>
      <c r="P436">
        <v>0.44</v>
      </c>
      <c r="Q436" s="7">
        <f t="shared" si="48"/>
        <v>3.4875647283229485</v>
      </c>
      <c r="R436" s="7">
        <f t="shared" si="49"/>
        <v>0.11787335622787583</v>
      </c>
      <c r="S436" s="7">
        <f t="shared" si="50"/>
        <v>0.26176671495826154</v>
      </c>
      <c r="T436" s="7">
        <f t="shared" si="51"/>
        <v>3.2856101605690878E-2</v>
      </c>
      <c r="U436" s="7">
        <f t="shared" si="52"/>
        <v>2.9608574442579715E-2</v>
      </c>
      <c r="V436" s="7">
        <f t="shared" si="53"/>
        <v>5.6758214987318876E-3</v>
      </c>
      <c r="W436" s="7">
        <f t="shared" si="54"/>
        <v>2.5674674135856444E-3</v>
      </c>
      <c r="X436" s="7">
        <f t="shared" si="55"/>
        <v>1.2808157306826251E-2</v>
      </c>
      <c r="Y436">
        <v>7.1643835616438354</v>
      </c>
      <c r="Z436">
        <v>1.79</v>
      </c>
      <c r="AA436" t="s">
        <v>292</v>
      </c>
    </row>
    <row r="437" spans="1:27">
      <c r="A437" t="s">
        <v>851</v>
      </c>
      <c r="B437" t="s">
        <v>852</v>
      </c>
      <c r="C437">
        <v>0.25</v>
      </c>
      <c r="D437">
        <v>0.25</v>
      </c>
      <c r="E437">
        <v>0.05</v>
      </c>
      <c r="F437">
        <v>0.05</v>
      </c>
      <c r="G437">
        <v>0.87</v>
      </c>
      <c r="H437">
        <v>0.88</v>
      </c>
      <c r="I437">
        <v>0.11</v>
      </c>
      <c r="J437">
        <v>0.11</v>
      </c>
      <c r="K437">
        <v>3.93404</v>
      </c>
      <c r="L437">
        <v>6.6E-4</v>
      </c>
      <c r="M437">
        <v>0.16</v>
      </c>
      <c r="N437">
        <v>0.09</v>
      </c>
      <c r="O437">
        <v>2.98</v>
      </c>
      <c r="P437">
        <v>0.34</v>
      </c>
      <c r="Q437" s="7">
        <f t="shared" si="48"/>
        <v>4.6758240669809208E-2</v>
      </c>
      <c r="R437" s="7">
        <f t="shared" si="49"/>
        <v>1.9482670467663899E-3</v>
      </c>
      <c r="S437" s="7">
        <f t="shared" si="50"/>
        <v>2.0976342369929016E-2</v>
      </c>
      <c r="T437" s="7">
        <f t="shared" si="51"/>
        <v>2.9798426812258851E-3</v>
      </c>
      <c r="U437" s="7">
        <f t="shared" si="52"/>
        <v>2.3932739616697538E-3</v>
      </c>
      <c r="V437" s="7">
        <f t="shared" si="53"/>
        <v>3.0999520743737454E-4</v>
      </c>
      <c r="W437" s="7">
        <f t="shared" si="54"/>
        <v>1.1730422978374351E-6</v>
      </c>
      <c r="X437" s="7">
        <f t="shared" si="55"/>
        <v>1.7480285308274176E-3</v>
      </c>
      <c r="Y437">
        <v>5.0821917808219181</v>
      </c>
      <c r="Z437">
        <v>1.75</v>
      </c>
      <c r="AA437" t="s">
        <v>100</v>
      </c>
    </row>
    <row r="438" spans="1:27">
      <c r="A438" t="s">
        <v>853</v>
      </c>
      <c r="B438" t="s">
        <v>852</v>
      </c>
      <c r="C438">
        <v>0.25</v>
      </c>
      <c r="D438">
        <v>0.25</v>
      </c>
      <c r="E438">
        <v>0.05</v>
      </c>
      <c r="F438">
        <v>0.05</v>
      </c>
      <c r="G438">
        <v>0.87</v>
      </c>
      <c r="H438">
        <v>0.88</v>
      </c>
      <c r="I438">
        <v>0.11</v>
      </c>
      <c r="J438">
        <v>0.11</v>
      </c>
      <c r="K438">
        <v>567.94000000000005</v>
      </c>
      <c r="L438">
        <v>2.7</v>
      </c>
      <c r="M438">
        <v>0.49</v>
      </c>
      <c r="N438">
        <v>0.04</v>
      </c>
      <c r="O438">
        <v>10.1</v>
      </c>
      <c r="P438">
        <v>0.65</v>
      </c>
      <c r="Q438" s="7">
        <f t="shared" si="48"/>
        <v>1.2867690875124171</v>
      </c>
      <c r="R438" s="7">
        <f t="shared" si="49"/>
        <v>5.3770258573516867E-2</v>
      </c>
      <c r="S438" s="7">
        <f t="shared" si="50"/>
        <v>0.32935608052466325</v>
      </c>
      <c r="T438" s="7">
        <f t="shared" si="51"/>
        <v>3.5707391972328861E-2</v>
      </c>
      <c r="U438" s="7">
        <f t="shared" si="52"/>
        <v>2.1196183400102098E-2</v>
      </c>
      <c r="V438" s="7">
        <f t="shared" si="53"/>
        <v>8.4950377395491532E-3</v>
      </c>
      <c r="W438" s="7">
        <f t="shared" si="54"/>
        <v>5.2192216162305345E-4</v>
      </c>
      <c r="X438" s="7">
        <f t="shared" si="55"/>
        <v>2.7446340043721935E-2</v>
      </c>
      <c r="Y438">
        <v>5.0821917808219181</v>
      </c>
      <c r="Z438">
        <v>1.75</v>
      </c>
      <c r="AA438" t="s">
        <v>100</v>
      </c>
    </row>
    <row r="439" spans="1:27">
      <c r="A439" t="s">
        <v>854</v>
      </c>
      <c r="B439" t="s">
        <v>855</v>
      </c>
      <c r="C439">
        <v>0.24</v>
      </c>
      <c r="D439">
        <v>0.24</v>
      </c>
      <c r="E439">
        <v>0.03</v>
      </c>
      <c r="F439">
        <v>0.03</v>
      </c>
      <c r="G439">
        <v>1.24</v>
      </c>
      <c r="H439">
        <v>1.24</v>
      </c>
      <c r="I439">
        <v>0.09</v>
      </c>
      <c r="J439">
        <v>0.12</v>
      </c>
      <c r="K439">
        <v>1311</v>
      </c>
      <c r="L439">
        <v>49</v>
      </c>
      <c r="M439">
        <v>7.0000000000000007E-2</v>
      </c>
      <c r="N439">
        <v>7.3999999999999996E-2</v>
      </c>
      <c r="O439">
        <v>19.600000000000001</v>
      </c>
      <c r="P439">
        <v>1.5</v>
      </c>
      <c r="Q439" s="7">
        <f t="shared" si="48"/>
        <v>2.5196900048122997</v>
      </c>
      <c r="R439" s="7">
        <f t="shared" si="49"/>
        <v>0.10270504496016566</v>
      </c>
      <c r="S439" s="7">
        <f t="shared" si="50"/>
        <v>1.2149216679440349</v>
      </c>
      <c r="T439" s="7">
        <f t="shared" si="51"/>
        <v>0.11122050045993441</v>
      </c>
      <c r="U439" s="7">
        <f t="shared" si="52"/>
        <v>9.2978699077349611E-2</v>
      </c>
      <c r="V439" s="7">
        <f t="shared" si="53"/>
        <v>6.3242832277661566E-3</v>
      </c>
      <c r="W439" s="7">
        <f t="shared" si="54"/>
        <v>1.5136323856917808E-2</v>
      </c>
      <c r="X439" s="7">
        <f t="shared" si="55"/>
        <v>5.8786532319872666E-2</v>
      </c>
      <c r="Y439" s="2"/>
      <c r="Z439" s="2"/>
      <c r="AA439" t="s">
        <v>292</v>
      </c>
    </row>
    <row r="440" spans="1:27">
      <c r="A440" t="s">
        <v>856</v>
      </c>
      <c r="B440" t="s">
        <v>857</v>
      </c>
      <c r="C440">
        <v>0.25</v>
      </c>
      <c r="D440">
        <v>0.24</v>
      </c>
      <c r="E440">
        <v>0.04</v>
      </c>
      <c r="F440">
        <v>0.02</v>
      </c>
      <c r="G440">
        <v>1.1399999999999999</v>
      </c>
      <c r="H440">
        <v>1.17</v>
      </c>
      <c r="I440">
        <v>0.08</v>
      </c>
      <c r="J440">
        <v>0.11</v>
      </c>
      <c r="K440">
        <v>1353</v>
      </c>
      <c r="L440">
        <v>25</v>
      </c>
      <c r="M440">
        <v>0.31900000000000001</v>
      </c>
      <c r="N440">
        <v>2.5000000000000001E-2</v>
      </c>
      <c r="O440">
        <v>39</v>
      </c>
      <c r="P440">
        <v>1</v>
      </c>
      <c r="Q440" s="7">
        <f t="shared" si="48"/>
        <v>2.5238598915582795</v>
      </c>
      <c r="R440" s="7">
        <f t="shared" si="49"/>
        <v>8.4986106307040232E-2</v>
      </c>
      <c r="S440" s="7">
        <f t="shared" si="50"/>
        <v>2.23285518232895</v>
      </c>
      <c r="T440" s="7">
        <f t="shared" si="51"/>
        <v>0.11924638376993978</v>
      </c>
      <c r="U440" s="7">
        <f t="shared" si="52"/>
        <v>5.7252696982793602E-2</v>
      </c>
      <c r="V440" s="7">
        <f t="shared" si="53"/>
        <v>1.9824367544799746E-2</v>
      </c>
      <c r="W440" s="7">
        <f t="shared" si="54"/>
        <v>1.375249557975456E-2</v>
      </c>
      <c r="X440" s="7">
        <f t="shared" si="55"/>
        <v>0.10178257241385529</v>
      </c>
      <c r="Y440">
        <v>3.849315068493151</v>
      </c>
      <c r="Z440">
        <v>5.3</v>
      </c>
      <c r="AA440" t="s">
        <v>1521</v>
      </c>
    </row>
    <row r="441" spans="1:27">
      <c r="A441" t="s">
        <v>858</v>
      </c>
      <c r="B441" t="s">
        <v>859</v>
      </c>
      <c r="C441">
        <v>-0.17</v>
      </c>
      <c r="D441">
        <v>-0.17</v>
      </c>
      <c r="E441">
        <v>0.09</v>
      </c>
      <c r="F441">
        <v>0.09</v>
      </c>
      <c r="G441">
        <v>2.54</v>
      </c>
      <c r="H441">
        <v>2.54</v>
      </c>
      <c r="I441">
        <v>0.49</v>
      </c>
      <c r="J441">
        <v>0.49</v>
      </c>
      <c r="K441">
        <v>148.6</v>
      </c>
      <c r="L441">
        <v>0.7</v>
      </c>
      <c r="M441">
        <v>0.38</v>
      </c>
      <c r="N441">
        <v>0.11</v>
      </c>
      <c r="O441" s="16">
        <v>50</v>
      </c>
      <c r="P441" s="16">
        <v>6</v>
      </c>
      <c r="Q441" s="7">
        <f t="shared" si="48"/>
        <v>0.74948314212360445</v>
      </c>
      <c r="R441" s="7">
        <f t="shared" si="49"/>
        <v>4.8252549336817857E-2</v>
      </c>
      <c r="S441" s="7">
        <f t="shared" si="50"/>
        <v>2.243249755390996</v>
      </c>
      <c r="T441" s="7">
        <f t="shared" si="51"/>
        <v>0.40953590614389135</v>
      </c>
      <c r="U441" s="7">
        <f t="shared" si="52"/>
        <v>0.26918997064691952</v>
      </c>
      <c r="V441" s="7">
        <f t="shared" si="53"/>
        <v>0.10959308061634367</v>
      </c>
      <c r="W441" s="7">
        <f t="shared" si="54"/>
        <v>3.5223751206229213E-3</v>
      </c>
      <c r="X441" s="7">
        <f t="shared" si="55"/>
        <v>0.28850193704503624</v>
      </c>
      <c r="Y441">
        <v>7.5506849315068489</v>
      </c>
      <c r="Z441">
        <v>23</v>
      </c>
      <c r="AA441" t="s">
        <v>860</v>
      </c>
    </row>
    <row r="442" spans="1:27">
      <c r="A442" t="s">
        <v>861</v>
      </c>
      <c r="B442" t="s">
        <v>862</v>
      </c>
      <c r="C442">
        <v>0.24</v>
      </c>
      <c r="D442">
        <v>0.24</v>
      </c>
      <c r="E442">
        <v>0.04</v>
      </c>
      <c r="F442">
        <v>0.04</v>
      </c>
      <c r="G442">
        <v>0.94</v>
      </c>
      <c r="H442">
        <v>0.95</v>
      </c>
      <c r="I442">
        <v>7.0000000000000007E-2</v>
      </c>
      <c r="J442">
        <v>7.0000000000000007E-2</v>
      </c>
      <c r="K442">
        <v>118.45</v>
      </c>
      <c r="L442">
        <v>0.55000000000000004</v>
      </c>
      <c r="M442">
        <v>0.37</v>
      </c>
      <c r="N442">
        <v>0.06</v>
      </c>
      <c r="O442">
        <v>30.9</v>
      </c>
      <c r="P442">
        <v>1.9</v>
      </c>
      <c r="Q442" s="7">
        <f t="shared" si="48"/>
        <v>0.46423299265283341</v>
      </c>
      <c r="R442" s="7">
        <f t="shared" si="49"/>
        <v>1.1492414808698068E-2</v>
      </c>
      <c r="S442" s="7">
        <f t="shared" si="50"/>
        <v>0.67018281214520103</v>
      </c>
      <c r="T442" s="7">
        <f t="shared" si="51"/>
        <v>5.5499411280450606E-2</v>
      </c>
      <c r="U442" s="7">
        <f t="shared" si="52"/>
        <v>4.1208651879478378E-2</v>
      </c>
      <c r="V442" s="7">
        <f t="shared" si="53"/>
        <v>1.7237931212632906E-2</v>
      </c>
      <c r="W442" s="7">
        <f t="shared" si="54"/>
        <v>1.0372887200784033E-3</v>
      </c>
      <c r="X442" s="7">
        <f t="shared" si="55"/>
        <v>3.2921260947483558E-2</v>
      </c>
      <c r="Y442">
        <v>2.2657534246575342</v>
      </c>
      <c r="Z442">
        <v>7.8</v>
      </c>
      <c r="AA442" t="s">
        <v>292</v>
      </c>
    </row>
    <row r="443" spans="1:27">
      <c r="A443" t="s">
        <v>863</v>
      </c>
      <c r="B443" t="s">
        <v>864</v>
      </c>
      <c r="C443">
        <v>0</v>
      </c>
      <c r="D443">
        <v>0</v>
      </c>
      <c r="E443">
        <v>0.02</v>
      </c>
      <c r="F443">
        <v>0.02</v>
      </c>
      <c r="G443">
        <v>0.89</v>
      </c>
      <c r="H443">
        <v>0.89</v>
      </c>
      <c r="I443">
        <v>0.06</v>
      </c>
      <c r="J443">
        <v>0.06</v>
      </c>
      <c r="K443">
        <v>22.655999999999999</v>
      </c>
      <c r="L443">
        <v>2.4E-2</v>
      </c>
      <c r="M443">
        <v>0.26</v>
      </c>
      <c r="N443">
        <v>0.17</v>
      </c>
      <c r="O443">
        <v>2.73</v>
      </c>
      <c r="P443">
        <v>0.33</v>
      </c>
      <c r="Q443" s="7">
        <f t="shared" si="48"/>
        <v>0.15079614870899352</v>
      </c>
      <c r="R443" s="7">
        <f t="shared" si="49"/>
        <v>3.3903504629715243E-3</v>
      </c>
      <c r="S443" s="7">
        <f t="shared" si="50"/>
        <v>3.3949106745206577E-2</v>
      </c>
      <c r="T443" s="7">
        <f t="shared" si="51"/>
        <v>4.6646399606460149E-3</v>
      </c>
      <c r="U443" s="7">
        <f t="shared" si="52"/>
        <v>4.103738177992004E-3</v>
      </c>
      <c r="V443" s="7">
        <f t="shared" si="53"/>
        <v>1.6093420400451852E-3</v>
      </c>
      <c r="W443" s="7">
        <f t="shared" si="54"/>
        <v>1.1987678935454302E-5</v>
      </c>
      <c r="X443" s="7">
        <f t="shared" si="55"/>
        <v>1.5258025503463628E-3</v>
      </c>
      <c r="Y443">
        <v>7.7068493150684931</v>
      </c>
      <c r="Z443">
        <v>2.02</v>
      </c>
      <c r="AA443" t="s">
        <v>292</v>
      </c>
    </row>
    <row r="444" spans="1:27">
      <c r="A444" t="s">
        <v>865</v>
      </c>
      <c r="B444" t="s">
        <v>864</v>
      </c>
      <c r="C444">
        <v>0</v>
      </c>
      <c r="D444">
        <v>0</v>
      </c>
      <c r="E444">
        <v>0.02</v>
      </c>
      <c r="F444">
        <v>0.02</v>
      </c>
      <c r="G444">
        <v>0.89</v>
      </c>
      <c r="H444">
        <v>0.89</v>
      </c>
      <c r="I444">
        <v>0.06</v>
      </c>
      <c r="J444">
        <v>0.06</v>
      </c>
      <c r="K444">
        <v>53.88</v>
      </c>
      <c r="L444">
        <v>7.0000000000000007E-2</v>
      </c>
      <c r="M444">
        <v>0.24</v>
      </c>
      <c r="N444">
        <v>0.09</v>
      </c>
      <c r="O444">
        <v>4.0199999999999996</v>
      </c>
      <c r="P444">
        <v>0.35</v>
      </c>
      <c r="Q444" s="7">
        <f t="shared" si="48"/>
        <v>0.26867039713767255</v>
      </c>
      <c r="R444" s="7">
        <f t="shared" si="49"/>
        <v>6.0420197901625448E-3</v>
      </c>
      <c r="S444" s="7">
        <f t="shared" si="50"/>
        <v>6.7084632936663835E-2</v>
      </c>
      <c r="T444" s="7">
        <f t="shared" si="51"/>
        <v>6.7505037061595429E-3</v>
      </c>
      <c r="U444" s="7">
        <f t="shared" si="52"/>
        <v>5.840701872595111E-3</v>
      </c>
      <c r="V444" s="7">
        <f t="shared" si="53"/>
        <v>1.5375934544057074E-3</v>
      </c>
      <c r="W444" s="7">
        <f t="shared" si="54"/>
        <v>2.9051746508082597E-5</v>
      </c>
      <c r="X444" s="7">
        <f t="shared" si="55"/>
        <v>3.015039682546689E-3</v>
      </c>
      <c r="Y444">
        <v>7.7068493150684931</v>
      </c>
      <c r="Z444">
        <v>2.02</v>
      </c>
      <c r="AA444" t="s">
        <v>292</v>
      </c>
    </row>
    <row r="445" spans="1:27">
      <c r="A445" t="s">
        <v>866</v>
      </c>
      <c r="B445" t="s">
        <v>867</v>
      </c>
      <c r="C445">
        <v>0.37</v>
      </c>
      <c r="D445">
        <v>0.34</v>
      </c>
      <c r="E445">
        <v>0.05</v>
      </c>
      <c r="F445">
        <v>0.02</v>
      </c>
      <c r="G445">
        <v>1.0900000000000001</v>
      </c>
      <c r="H445">
        <v>1.0900000000000001</v>
      </c>
      <c r="I445">
        <v>0.09</v>
      </c>
      <c r="J445">
        <v>0.1</v>
      </c>
      <c r="K445">
        <v>7.1268162999999998</v>
      </c>
      <c r="L445">
        <v>3.9098799999999999E-5</v>
      </c>
      <c r="M445">
        <v>0.12668599999999999</v>
      </c>
      <c r="N445">
        <v>5.15074E-3</v>
      </c>
      <c r="O445">
        <v>139.20400000000001</v>
      </c>
      <c r="P445">
        <v>0.91854899999999995</v>
      </c>
      <c r="Q445" s="7">
        <f t="shared" si="48"/>
        <v>7.4623789513147923E-2</v>
      </c>
      <c r="R445" s="7">
        <f t="shared" si="49"/>
        <v>2.2820730901176286E-3</v>
      </c>
      <c r="S445" s="7">
        <f t="shared" si="50"/>
        <v>1.3844099680900923</v>
      </c>
      <c r="T445" s="7">
        <f t="shared" si="51"/>
        <v>7.6757125409567292E-2</v>
      </c>
      <c r="U445" s="7">
        <f t="shared" si="52"/>
        <v>9.1351426092582556E-3</v>
      </c>
      <c r="V445" s="7">
        <f t="shared" si="53"/>
        <v>9.1809928540584839E-4</v>
      </c>
      <c r="W445" s="7">
        <f t="shared" si="54"/>
        <v>2.5316946671012565E-6</v>
      </c>
      <c r="X445" s="7">
        <f t="shared" si="55"/>
        <v>7.6206053289362877E-2</v>
      </c>
      <c r="Y445">
        <v>9.5</v>
      </c>
      <c r="Z445">
        <v>11.3027</v>
      </c>
      <c r="AA445" t="s">
        <v>1521</v>
      </c>
    </row>
    <row r="446" spans="1:27">
      <c r="A446" t="s">
        <v>868</v>
      </c>
      <c r="B446" t="s">
        <v>867</v>
      </c>
      <c r="C446">
        <v>0.37</v>
      </c>
      <c r="D446">
        <v>0.34</v>
      </c>
      <c r="E446">
        <v>0.05</v>
      </c>
      <c r="F446">
        <v>0.02</v>
      </c>
      <c r="G446">
        <v>1.0900000000000001</v>
      </c>
      <c r="H446">
        <v>1.0900000000000001</v>
      </c>
      <c r="I446">
        <v>0.09</v>
      </c>
      <c r="J446">
        <v>0.1</v>
      </c>
      <c r="K446">
        <v>4270</v>
      </c>
      <c r="L446">
        <v>220</v>
      </c>
      <c r="M446">
        <v>0.51722199999999996</v>
      </c>
      <c r="N446">
        <v>3.2647500000000003E-2</v>
      </c>
      <c r="O446">
        <v>35.700000000000003</v>
      </c>
      <c r="P446">
        <v>1.30803</v>
      </c>
      <c r="Q446" s="7">
        <f t="shared" si="48"/>
        <v>5.3035358193080651</v>
      </c>
      <c r="R446" s="7">
        <f t="shared" si="49"/>
        <v>0.24390478994167902</v>
      </c>
      <c r="S446" s="7">
        <f t="shared" si="50"/>
        <v>2.5824799811612928</v>
      </c>
      <c r="T446" s="7">
        <f t="shared" si="51"/>
        <v>0.18620553836641934</v>
      </c>
      <c r="U446" s="7">
        <f t="shared" si="52"/>
        <v>9.4620764419002981E-2</v>
      </c>
      <c r="V446" s="7">
        <f t="shared" si="53"/>
        <v>5.953430400458213E-2</v>
      </c>
      <c r="W446" s="7">
        <f t="shared" si="54"/>
        <v>4.4351724891138512E-2</v>
      </c>
      <c r="X446" s="7">
        <f t="shared" si="55"/>
        <v>0.14215486134832803</v>
      </c>
      <c r="Y446">
        <v>9.5</v>
      </c>
      <c r="Z446">
        <v>11.3027</v>
      </c>
      <c r="AA446" t="s">
        <v>1521</v>
      </c>
    </row>
    <row r="447" spans="1:27">
      <c r="A447" t="s">
        <v>869</v>
      </c>
      <c r="B447" t="s">
        <v>870</v>
      </c>
      <c r="C447">
        <v>-0.14000000000000001</v>
      </c>
      <c r="D447">
        <v>-0.14000000000000001</v>
      </c>
      <c r="E447">
        <v>0.01</v>
      </c>
      <c r="F447">
        <v>0.01</v>
      </c>
      <c r="G447">
        <v>1.01</v>
      </c>
      <c r="H447">
        <v>1.02</v>
      </c>
      <c r="I447">
        <v>7.0000000000000007E-2</v>
      </c>
      <c r="J447">
        <v>0.08</v>
      </c>
      <c r="K447">
        <v>1319</v>
      </c>
      <c r="L447">
        <v>4</v>
      </c>
      <c r="M447">
        <v>0.4</v>
      </c>
      <c r="N447">
        <v>0.05</v>
      </c>
      <c r="O447">
        <v>261</v>
      </c>
      <c r="P447">
        <v>20</v>
      </c>
      <c r="Q447" s="7">
        <f t="shared" si="48"/>
        <v>2.3704711713282651</v>
      </c>
      <c r="R447" s="7">
        <f t="shared" si="49"/>
        <v>6.2158129967705658E-2</v>
      </c>
      <c r="S447" s="7">
        <f t="shared" si="50"/>
        <v>13.075912907452089</v>
      </c>
      <c r="T447" s="7">
        <f t="shared" si="51"/>
        <v>1.2078797450470327</v>
      </c>
      <c r="U447" s="7">
        <f t="shared" si="52"/>
        <v>1.0019856634062903</v>
      </c>
      <c r="V447" s="7">
        <f t="shared" si="53"/>
        <v>0.31133125970124031</v>
      </c>
      <c r="W447" s="7">
        <f t="shared" si="54"/>
        <v>1.321800647708072E-2</v>
      </c>
      <c r="X447" s="7">
        <f t="shared" si="55"/>
        <v>0.59824438138669678</v>
      </c>
      <c r="Y447">
        <v>4.2136986301369861</v>
      </c>
      <c r="Z447">
        <v>2.5</v>
      </c>
      <c r="AA447" t="s">
        <v>109</v>
      </c>
    </row>
    <row r="448" spans="1:27">
      <c r="A448" t="s">
        <v>871</v>
      </c>
      <c r="B448" t="s">
        <v>872</v>
      </c>
      <c r="C448">
        <v>0.17</v>
      </c>
      <c r="D448">
        <v>0.17</v>
      </c>
      <c r="E448">
        <v>0.04</v>
      </c>
      <c r="F448">
        <v>0.04</v>
      </c>
      <c r="G448">
        <v>0.86</v>
      </c>
      <c r="H448">
        <v>0.87</v>
      </c>
      <c r="I448">
        <v>0.13</v>
      </c>
      <c r="J448">
        <v>0.12</v>
      </c>
      <c r="K448">
        <v>225.7</v>
      </c>
      <c r="L448">
        <v>0.4</v>
      </c>
      <c r="M448">
        <v>0.3</v>
      </c>
      <c r="N448">
        <v>0.1</v>
      </c>
      <c r="O448">
        <v>8.3000000000000007</v>
      </c>
      <c r="P448">
        <v>0.7</v>
      </c>
      <c r="Q448" s="7">
        <f t="shared" si="48"/>
        <v>0.69289200032972653</v>
      </c>
      <c r="R448" s="7">
        <f t="shared" si="49"/>
        <v>3.1867620599131515E-2</v>
      </c>
      <c r="S448" s="7">
        <f t="shared" si="50"/>
        <v>0.21610540669214531</v>
      </c>
      <c r="T448" s="7">
        <f t="shared" si="51"/>
        <v>2.9092861763256199E-2</v>
      </c>
      <c r="U448" s="7">
        <f t="shared" si="52"/>
        <v>1.8225757190903819E-2</v>
      </c>
      <c r="V448" s="7">
        <f t="shared" si="53"/>
        <v>7.1243540667740206E-3</v>
      </c>
      <c r="W448" s="7">
        <f t="shared" si="54"/>
        <v>1.2766528234656345E-4</v>
      </c>
      <c r="X448" s="7">
        <f t="shared" si="55"/>
        <v>2.1527741662819073E-2</v>
      </c>
      <c r="Y448">
        <v>13.698630136986299</v>
      </c>
      <c r="Z448">
        <v>8.41</v>
      </c>
      <c r="AA448" t="s">
        <v>115</v>
      </c>
    </row>
    <row r="449" spans="1:27">
      <c r="A449" t="s">
        <v>873</v>
      </c>
      <c r="B449" t="s">
        <v>874</v>
      </c>
      <c r="C449">
        <v>-0.13</v>
      </c>
      <c r="D449">
        <v>-0.13</v>
      </c>
      <c r="E449">
        <v>0.01</v>
      </c>
      <c r="F449">
        <v>0.01</v>
      </c>
      <c r="G449">
        <v>0.98</v>
      </c>
      <c r="H449">
        <v>0.98</v>
      </c>
      <c r="I449">
        <v>7.0000000000000007E-2</v>
      </c>
      <c r="J449">
        <v>0.08</v>
      </c>
      <c r="K449">
        <v>5501</v>
      </c>
      <c r="L449">
        <v>74.5</v>
      </c>
      <c r="M449">
        <v>0.77</v>
      </c>
      <c r="N449">
        <v>3.0000000000000001E-3</v>
      </c>
      <c r="O449">
        <v>181.4</v>
      </c>
      <c r="P449">
        <v>0.8</v>
      </c>
      <c r="Q449" s="7">
        <f t="shared" si="48"/>
        <v>6.0604919526373342</v>
      </c>
      <c r="R449" s="7">
        <f t="shared" si="49"/>
        <v>0.1737521962021987</v>
      </c>
      <c r="S449" s="7">
        <f t="shared" si="50"/>
        <v>9.9158341729722022</v>
      </c>
      <c r="T449" s="7">
        <f t="shared" si="51"/>
        <v>0.47962303723544197</v>
      </c>
      <c r="U449" s="7">
        <f t="shared" si="52"/>
        <v>4.3730249935930332E-2</v>
      </c>
      <c r="V449" s="7">
        <f t="shared" si="53"/>
        <v>5.6265234437646243E-2</v>
      </c>
      <c r="W449" s="7">
        <f t="shared" si="54"/>
        <v>4.4763354898286922E-2</v>
      </c>
      <c r="X449" s="7">
        <f t="shared" si="55"/>
        <v>0.47218257966534294</v>
      </c>
      <c r="Y449">
        <v>13.424657534246579</v>
      </c>
      <c r="Z449">
        <v>5</v>
      </c>
      <c r="AA449" t="s">
        <v>292</v>
      </c>
    </row>
    <row r="450" spans="1:27">
      <c r="A450" t="s">
        <v>875</v>
      </c>
      <c r="B450" t="s">
        <v>876</v>
      </c>
      <c r="D450">
        <v>0</v>
      </c>
      <c r="F450">
        <v>0.04</v>
      </c>
      <c r="H450">
        <v>0.76</v>
      </c>
      <c r="J450">
        <v>0.05</v>
      </c>
      <c r="K450">
        <v>3.0390999999999999</v>
      </c>
      <c r="L450">
        <v>1E-4</v>
      </c>
      <c r="M450">
        <v>0</v>
      </c>
      <c r="N450">
        <v>0</v>
      </c>
      <c r="O450" s="16">
        <v>1.9</v>
      </c>
      <c r="P450" s="16">
        <v>0.2</v>
      </c>
      <c r="Q450" s="7">
        <f t="shared" si="48"/>
        <v>3.748918059933283E-2</v>
      </c>
      <c r="R450" s="7">
        <f t="shared" si="49"/>
        <v>8.2213156480311707E-4</v>
      </c>
      <c r="S450" s="7">
        <f t="shared" si="50"/>
        <v>1.1274254008071053E-2</v>
      </c>
      <c r="T450" s="7">
        <f t="shared" si="51"/>
        <v>1.1867635862393715E-3</v>
      </c>
      <c r="U450" s="7">
        <f t="shared" si="52"/>
        <v>1.186763579796953E-3</v>
      </c>
      <c r="V450" s="7">
        <f t="shared" si="53"/>
        <v>0</v>
      </c>
      <c r="W450" s="7">
        <f t="shared" si="54"/>
        <v>1.2365781545052872E-7</v>
      </c>
      <c r="X450" s="7">
        <f t="shared" si="55"/>
        <v>0</v>
      </c>
      <c r="Y450" s="2"/>
      <c r="Z450" s="2"/>
      <c r="AA450" t="s">
        <v>137</v>
      </c>
    </row>
    <row r="451" spans="1:27">
      <c r="A451" t="s">
        <v>877</v>
      </c>
      <c r="B451" t="s">
        <v>876</v>
      </c>
      <c r="C451">
        <v>0</v>
      </c>
      <c r="D451">
        <v>0</v>
      </c>
      <c r="E451">
        <v>0.04</v>
      </c>
      <c r="F451">
        <v>0.04</v>
      </c>
      <c r="G451">
        <v>0.81</v>
      </c>
      <c r="H451">
        <v>0.76</v>
      </c>
      <c r="I451">
        <v>7.0000000000000007E-2</v>
      </c>
      <c r="J451">
        <v>0.05</v>
      </c>
      <c r="K451">
        <v>6.7634999999999996</v>
      </c>
      <c r="L451">
        <v>5.9999999999999995E-4</v>
      </c>
      <c r="M451">
        <v>0</v>
      </c>
      <c r="N451">
        <v>0</v>
      </c>
      <c r="O451">
        <v>1.4</v>
      </c>
      <c r="P451">
        <v>0.2</v>
      </c>
      <c r="Q451" s="7">
        <f t="shared" ref="Q451:Q514" si="56">(K451/365)^(2/3)*H451^(1/3)</f>
        <v>6.3903348767744256E-2</v>
      </c>
      <c r="R451" s="7">
        <f t="shared" ref="R451:R514" si="57">SQRT((2/3*(K451/365)^(-1/3)*H451^(1/3)*(L451/365))^2+(1/3*(K451/365)^(2/3)*H451^(-2/3)*J451)^2)</f>
        <v>1.4013943234244086E-3</v>
      </c>
      <c r="S451" s="7">
        <f t="shared" ref="S451:S514" si="58">0.004919*O451*SQRT(1-M451^2)*K451^(1/3)*H451^(2/3)</f>
        <v>1.0846037072379106E-2</v>
      </c>
      <c r="T451" s="7">
        <f t="shared" ref="T451:T514" si="59">SQRT(U451^2+V451^2+W451^2+X451^2)</f>
        <v>1.6864996520924349E-3</v>
      </c>
      <c r="U451" s="7">
        <f t="shared" ref="U451:U514" si="60">0.004919*SQRT(1-M451^2)*K451^(1/3)*H451^(2/3)*P451</f>
        <v>1.5494338674827295E-3</v>
      </c>
      <c r="V451" s="7">
        <f t="shared" ref="V451:V514" si="61">0.004919*O451*M451/SQRT(1-M451^2)*K451^(1/3)*H451^(2/3)*N451</f>
        <v>0</v>
      </c>
      <c r="W451" s="7">
        <f t="shared" ref="W451:W514" si="62">0.004919*O451*SQRT(1-M451^2)*1/3*K451^(-2/3)*H451^(2/3)*L451</f>
        <v>3.2072261617148239E-7</v>
      </c>
      <c r="X451" s="7">
        <f t="shared" ref="X451:X514" si="63">0.004919*O451*SQRT(1-M451^2)*K451^(1/3)*2/3*H451^(-1/3)*I451</f>
        <v>6.6598473251450673E-4</v>
      </c>
      <c r="Y451" s="2"/>
      <c r="Z451" s="2"/>
      <c r="AA451" t="s">
        <v>137</v>
      </c>
    </row>
    <row r="452" spans="1:27">
      <c r="A452" t="s">
        <v>878</v>
      </c>
      <c r="B452" t="s">
        <v>876</v>
      </c>
      <c r="C452">
        <v>0</v>
      </c>
      <c r="D452">
        <v>0</v>
      </c>
      <c r="E452">
        <v>0.04</v>
      </c>
      <c r="F452">
        <v>0.04</v>
      </c>
      <c r="G452">
        <v>0.81</v>
      </c>
      <c r="H452">
        <v>0.76</v>
      </c>
      <c r="I452">
        <v>7.0000000000000007E-2</v>
      </c>
      <c r="J452">
        <v>0.05</v>
      </c>
      <c r="K452">
        <v>22.805</v>
      </c>
      <c r="L452">
        <v>5.0000000000000001E-3</v>
      </c>
      <c r="M452">
        <v>0</v>
      </c>
      <c r="N452">
        <v>0</v>
      </c>
      <c r="O452">
        <v>2.2999999999999998</v>
      </c>
      <c r="P452">
        <v>0.2</v>
      </c>
      <c r="Q452" s="7">
        <f t="shared" si="56"/>
        <v>0.14369092444138493</v>
      </c>
      <c r="R452" s="7">
        <f t="shared" si="57"/>
        <v>3.151186757402545E-3</v>
      </c>
      <c r="S452" s="7">
        <f t="shared" si="58"/>
        <v>2.6719218139703564E-2</v>
      </c>
      <c r="T452" s="7">
        <f t="shared" si="59"/>
        <v>2.8442896867732163E-3</v>
      </c>
      <c r="U452" s="7">
        <f t="shared" si="60"/>
        <v>2.3234102730177015E-3</v>
      </c>
      <c r="V452" s="7">
        <f t="shared" si="61"/>
        <v>0</v>
      </c>
      <c r="W452" s="7">
        <f t="shared" si="62"/>
        <v>1.9527309902582455E-6</v>
      </c>
      <c r="X452" s="7">
        <f t="shared" si="63"/>
        <v>1.6406537454203946E-3</v>
      </c>
      <c r="Y452" s="2"/>
      <c r="Z452" s="2"/>
      <c r="AA452" t="s">
        <v>137</v>
      </c>
    </row>
    <row r="453" spans="1:27">
      <c r="A453" t="s">
        <v>879</v>
      </c>
      <c r="B453" t="s">
        <v>876</v>
      </c>
      <c r="C453">
        <v>0</v>
      </c>
      <c r="D453">
        <v>0</v>
      </c>
      <c r="E453">
        <v>0.04</v>
      </c>
      <c r="F453">
        <v>0.04</v>
      </c>
      <c r="G453">
        <v>0.81</v>
      </c>
      <c r="H453">
        <v>0.76</v>
      </c>
      <c r="I453">
        <v>7.0000000000000007E-2</v>
      </c>
      <c r="J453">
        <v>0.05</v>
      </c>
      <c r="K453">
        <v>46.71</v>
      </c>
      <c r="L453">
        <v>0.01</v>
      </c>
      <c r="M453">
        <v>0.34</v>
      </c>
      <c r="N453">
        <v>0.17</v>
      </c>
      <c r="O453">
        <v>4.4000000000000004</v>
      </c>
      <c r="P453">
        <v>0.2</v>
      </c>
      <c r="Q453" s="7">
        <f t="shared" si="56"/>
        <v>0.23174793123645135</v>
      </c>
      <c r="R453" s="7">
        <f t="shared" si="57"/>
        <v>5.0822991070910576E-3</v>
      </c>
      <c r="S453" s="7">
        <f t="shared" si="58"/>
        <v>6.1047265685750057E-2</v>
      </c>
      <c r="T453" s="7">
        <f t="shared" si="59"/>
        <v>6.1375408156695834E-3</v>
      </c>
      <c r="U453" s="7">
        <f t="shared" si="60"/>
        <v>2.7748757129886386E-3</v>
      </c>
      <c r="V453" s="7">
        <f t="shared" si="61"/>
        <v>3.9897466719090386E-3</v>
      </c>
      <c r="W453" s="7">
        <f t="shared" si="62"/>
        <v>4.3564736805644805E-6</v>
      </c>
      <c r="X453" s="7">
        <f t="shared" si="63"/>
        <v>3.7485163140372852E-3</v>
      </c>
      <c r="Y453" s="2"/>
      <c r="Z453" s="2"/>
      <c r="AA453" t="s">
        <v>137</v>
      </c>
    </row>
    <row r="454" spans="1:27">
      <c r="A454" t="s">
        <v>880</v>
      </c>
      <c r="B454" t="s">
        <v>876</v>
      </c>
      <c r="C454">
        <v>0</v>
      </c>
      <c r="D454">
        <v>0</v>
      </c>
      <c r="E454">
        <v>0.04</v>
      </c>
      <c r="F454">
        <v>0.04</v>
      </c>
      <c r="G454">
        <v>0.81</v>
      </c>
      <c r="H454">
        <v>0.76</v>
      </c>
      <c r="I454">
        <v>7.0000000000000007E-2</v>
      </c>
      <c r="J454">
        <v>0.05</v>
      </c>
      <c r="K454">
        <v>94.2</v>
      </c>
      <c r="L454">
        <v>0.2</v>
      </c>
      <c r="M454">
        <v>0</v>
      </c>
      <c r="N454">
        <v>0</v>
      </c>
      <c r="O454">
        <v>1.8</v>
      </c>
      <c r="P454">
        <v>0.2</v>
      </c>
      <c r="Q454" s="7">
        <f t="shared" si="56"/>
        <v>0.36992176934545468</v>
      </c>
      <c r="R454" s="7">
        <f t="shared" si="57"/>
        <v>8.1291993618574383E-3</v>
      </c>
      <c r="S454" s="7">
        <f t="shared" si="58"/>
        <v>3.3551248844510918E-2</v>
      </c>
      <c r="T454" s="7">
        <f t="shared" si="59"/>
        <v>4.2593664896353961E-3</v>
      </c>
      <c r="U454" s="7">
        <f t="shared" si="60"/>
        <v>3.7279165382789916E-3</v>
      </c>
      <c r="V454" s="7">
        <f t="shared" si="61"/>
        <v>0</v>
      </c>
      <c r="W454" s="7">
        <f t="shared" si="62"/>
        <v>2.374469132661779E-5</v>
      </c>
      <c r="X454" s="7">
        <f t="shared" si="63"/>
        <v>2.060164402733127E-3</v>
      </c>
      <c r="Y454" s="2"/>
      <c r="Z454" s="2"/>
      <c r="AA454" t="s">
        <v>137</v>
      </c>
    </row>
    <row r="455" spans="1:27">
      <c r="A455" t="s">
        <v>881</v>
      </c>
      <c r="B455" t="s">
        <v>876</v>
      </c>
      <c r="C455">
        <v>0</v>
      </c>
      <c r="D455">
        <v>0</v>
      </c>
      <c r="E455">
        <v>0.04</v>
      </c>
      <c r="F455">
        <v>0.04</v>
      </c>
      <c r="G455">
        <v>0.81</v>
      </c>
      <c r="H455">
        <v>0.76</v>
      </c>
      <c r="I455">
        <v>7.0000000000000007E-2</v>
      </c>
      <c r="J455">
        <v>0.05</v>
      </c>
      <c r="K455">
        <v>2247</v>
      </c>
      <c r="L455">
        <v>43</v>
      </c>
      <c r="M455">
        <v>0.06</v>
      </c>
      <c r="N455">
        <v>0.04</v>
      </c>
      <c r="O455">
        <v>6.1</v>
      </c>
      <c r="P455">
        <v>0.3</v>
      </c>
      <c r="Q455" s="7">
        <f t="shared" si="56"/>
        <v>3.0653354144965745</v>
      </c>
      <c r="R455" s="7">
        <f t="shared" si="57"/>
        <v>7.777000721288628E-2</v>
      </c>
      <c r="S455" s="7">
        <f t="shared" si="58"/>
        <v>0.32671339154921991</v>
      </c>
      <c r="T455" s="7">
        <f t="shared" si="59"/>
        <v>2.5799163066700222E-2</v>
      </c>
      <c r="U455" s="7">
        <f t="shared" si="60"/>
        <v>1.6067871715535406E-2</v>
      </c>
      <c r="V455" s="7">
        <f t="shared" si="61"/>
        <v>7.869451422301563E-4</v>
      </c>
      <c r="W455" s="7">
        <f t="shared" si="62"/>
        <v>2.0840640612099781E-3</v>
      </c>
      <c r="X455" s="7">
        <f t="shared" si="63"/>
        <v>2.0061348603899475E-2</v>
      </c>
      <c r="Y455" s="2"/>
      <c r="Z455" s="2"/>
      <c r="AA455" t="s">
        <v>137</v>
      </c>
    </row>
    <row r="456" spans="1:27">
      <c r="A456" t="s">
        <v>882</v>
      </c>
      <c r="B456" t="s">
        <v>883</v>
      </c>
      <c r="C456">
        <v>0.03</v>
      </c>
      <c r="D456">
        <v>0.03</v>
      </c>
      <c r="E456">
        <v>0.03</v>
      </c>
      <c r="F456">
        <v>0.03</v>
      </c>
      <c r="G456">
        <v>1.46</v>
      </c>
      <c r="H456">
        <v>1.46</v>
      </c>
      <c r="I456">
        <v>0.15</v>
      </c>
      <c r="J456">
        <v>0.16</v>
      </c>
      <c r="K456">
        <v>2093.3000000000002</v>
      </c>
      <c r="L456">
        <v>32.700000000000003</v>
      </c>
      <c r="M456">
        <v>0.4</v>
      </c>
      <c r="N456">
        <v>0.09</v>
      </c>
      <c r="O456">
        <v>18.2</v>
      </c>
      <c r="P456">
        <v>2.2000000000000002</v>
      </c>
      <c r="Q456" s="7">
        <f t="shared" si="56"/>
        <v>3.6347679608804353</v>
      </c>
      <c r="R456" s="7">
        <f t="shared" si="57"/>
        <v>0.13806725608005344</v>
      </c>
      <c r="S456" s="7">
        <f t="shared" si="58"/>
        <v>1.3508286048334983</v>
      </c>
      <c r="T456" s="7">
        <f t="shared" si="59"/>
        <v>0.19653011287433411</v>
      </c>
      <c r="U456" s="7">
        <f t="shared" si="60"/>
        <v>0.16328697421064267</v>
      </c>
      <c r="V456" s="7">
        <f t="shared" si="61"/>
        <v>5.789265449286423E-2</v>
      </c>
      <c r="W456" s="7">
        <f t="shared" si="62"/>
        <v>7.0338851539125469E-3</v>
      </c>
      <c r="X456" s="7">
        <f t="shared" si="63"/>
        <v>9.2522507180376579E-2</v>
      </c>
      <c r="Y456" s="2"/>
      <c r="Z456" s="2"/>
      <c r="AA456" t="s">
        <v>28</v>
      </c>
    </row>
    <row r="457" spans="1:27">
      <c r="A457" t="s">
        <v>884</v>
      </c>
      <c r="B457" t="s">
        <v>885</v>
      </c>
      <c r="C457">
        <v>0.19</v>
      </c>
      <c r="D457">
        <v>0.18</v>
      </c>
      <c r="E457">
        <v>0.03</v>
      </c>
      <c r="F457">
        <v>0.01</v>
      </c>
      <c r="G457">
        <v>1.18</v>
      </c>
      <c r="H457">
        <v>1.17</v>
      </c>
      <c r="I457">
        <v>0.08</v>
      </c>
      <c r="J457">
        <v>0.1</v>
      </c>
      <c r="K457">
        <v>3.8348870000000002</v>
      </c>
      <c r="L457">
        <v>9.6000000000000002E-5</v>
      </c>
      <c r="M457">
        <v>5.8999999999999997E-2</v>
      </c>
      <c r="N457">
        <v>3.5999999999999997E-2</v>
      </c>
      <c r="O457">
        <v>7.53</v>
      </c>
      <c r="P457">
        <v>0.28000000000000003</v>
      </c>
      <c r="Q457" s="7">
        <f t="shared" si="56"/>
        <v>5.0547741814489636E-2</v>
      </c>
      <c r="R457" s="7">
        <f t="shared" si="57"/>
        <v>1.4401068514791697E-3</v>
      </c>
      <c r="S457" s="7">
        <f t="shared" si="58"/>
        <v>6.4262264031072533E-2</v>
      </c>
      <c r="T457" s="7">
        <f t="shared" si="59"/>
        <v>3.7828277062185956E-3</v>
      </c>
      <c r="U457" s="7">
        <f t="shared" si="60"/>
        <v>2.3895662587915417E-3</v>
      </c>
      <c r="V457" s="7">
        <f t="shared" si="61"/>
        <v>1.3696984081788512E-4</v>
      </c>
      <c r="W457" s="7">
        <f t="shared" si="62"/>
        <v>5.3623286657320567E-7</v>
      </c>
      <c r="X457" s="7">
        <f t="shared" si="63"/>
        <v>2.9293339729263837E-3</v>
      </c>
      <c r="Y457">
        <v>1.2767123287671229</v>
      </c>
      <c r="Z457">
        <v>1.7</v>
      </c>
      <c r="AA457" t="s">
        <v>1521</v>
      </c>
    </row>
    <row r="458" spans="1:27">
      <c r="A458" t="s">
        <v>887</v>
      </c>
      <c r="B458" t="s">
        <v>885</v>
      </c>
      <c r="C458">
        <v>0.19</v>
      </c>
      <c r="D458">
        <v>0.18</v>
      </c>
      <c r="E458">
        <v>0.03</v>
      </c>
      <c r="F458">
        <v>0.01</v>
      </c>
      <c r="G458">
        <v>1.18</v>
      </c>
      <c r="H458">
        <v>1.17</v>
      </c>
      <c r="I458">
        <v>0.08</v>
      </c>
      <c r="J458">
        <v>0.1</v>
      </c>
      <c r="K458">
        <v>4791</v>
      </c>
      <c r="L458">
        <v>75</v>
      </c>
      <c r="M458">
        <v>0.8115</v>
      </c>
      <c r="N458">
        <v>3.2000000000000002E-3</v>
      </c>
      <c r="O458">
        <v>269.39999999999998</v>
      </c>
      <c r="P458">
        <v>4.7</v>
      </c>
      <c r="Q458" s="7">
        <f t="shared" si="56"/>
        <v>5.8634175805924666</v>
      </c>
      <c r="R458" s="7">
        <f t="shared" si="57"/>
        <v>0.17790392735232582</v>
      </c>
      <c r="S458" s="7">
        <f t="shared" si="58"/>
        <v>14.494900055831243</v>
      </c>
      <c r="T458" s="7">
        <f t="shared" si="59"/>
        <v>0.71999486449627692</v>
      </c>
      <c r="U458" s="7">
        <f t="shared" si="60"/>
        <v>0.25288058746253472</v>
      </c>
      <c r="V458" s="7">
        <f t="shared" si="61"/>
        <v>0.11023107296364763</v>
      </c>
      <c r="W458" s="7">
        <f t="shared" si="62"/>
        <v>7.5636088790603545E-2</v>
      </c>
      <c r="X458" s="7">
        <f t="shared" si="63"/>
        <v>0.66073618488119634</v>
      </c>
      <c r="Y458" s="2"/>
      <c r="Z458" s="2"/>
      <c r="AA458" t="s">
        <v>1521</v>
      </c>
    </row>
    <row r="459" spans="1:27">
      <c r="A459" t="s">
        <v>888</v>
      </c>
      <c r="B459" t="s">
        <v>889</v>
      </c>
      <c r="C459">
        <v>-0.06</v>
      </c>
      <c r="D459">
        <v>-0.06</v>
      </c>
      <c r="E459">
        <v>0.09</v>
      </c>
      <c r="F459">
        <v>0.09</v>
      </c>
      <c r="G459">
        <v>1.07</v>
      </c>
      <c r="H459">
        <v>1.05</v>
      </c>
      <c r="I459">
        <v>0.26</v>
      </c>
      <c r="J459">
        <v>0.3</v>
      </c>
      <c r="K459">
        <v>672.1</v>
      </c>
      <c r="L459">
        <v>3.7</v>
      </c>
      <c r="M459">
        <v>0.14000000000000001</v>
      </c>
      <c r="N459">
        <v>0.05</v>
      </c>
      <c r="O459">
        <v>230.8</v>
      </c>
      <c r="P459">
        <v>5</v>
      </c>
      <c r="Q459" s="7">
        <f t="shared" si="56"/>
        <v>1.5269463809710335</v>
      </c>
      <c r="R459" s="7">
        <f t="shared" si="57"/>
        <v>0.14553140303304363</v>
      </c>
      <c r="S459" s="7">
        <f t="shared" si="58"/>
        <v>10.172283206113658</v>
      </c>
      <c r="T459" s="7">
        <f t="shared" si="59"/>
        <v>1.695291558731443</v>
      </c>
      <c r="U459" s="7">
        <f t="shared" si="60"/>
        <v>0.22037008678755765</v>
      </c>
      <c r="V459" s="7">
        <f t="shared" si="61"/>
        <v>7.2629521055483079E-2</v>
      </c>
      <c r="W459" s="7">
        <f t="shared" si="62"/>
        <v>1.8666591212924948E-2</v>
      </c>
      <c r="X459" s="7">
        <f t="shared" si="63"/>
        <v>1.6792340530727308</v>
      </c>
      <c r="Y459">
        <v>1.8410958904109589</v>
      </c>
      <c r="Z459">
        <v>57.4</v>
      </c>
      <c r="AA459" t="s">
        <v>137</v>
      </c>
    </row>
    <row r="460" spans="1:27">
      <c r="A460" t="s">
        <v>890</v>
      </c>
      <c r="B460" t="s">
        <v>891</v>
      </c>
      <c r="C460">
        <v>-0.01</v>
      </c>
      <c r="D460">
        <v>-0.01</v>
      </c>
      <c r="E460">
        <v>0.02</v>
      </c>
      <c r="F460">
        <v>0.02</v>
      </c>
      <c r="G460">
        <v>1.02</v>
      </c>
      <c r="H460">
        <v>1.03</v>
      </c>
      <c r="I460">
        <v>7.0000000000000007E-2</v>
      </c>
      <c r="J460">
        <v>0.08</v>
      </c>
      <c r="K460">
        <v>2209</v>
      </c>
      <c r="L460">
        <v>92</v>
      </c>
      <c r="M460">
        <v>0.16</v>
      </c>
      <c r="N460">
        <v>8.5000000000000006E-2</v>
      </c>
      <c r="O460">
        <v>16.5</v>
      </c>
      <c r="P460">
        <v>1.5</v>
      </c>
      <c r="Q460" s="7">
        <f t="shared" si="56"/>
        <v>3.3538809482089147</v>
      </c>
      <c r="R460" s="7">
        <f t="shared" si="57"/>
        <v>0.12732371596701464</v>
      </c>
      <c r="S460" s="7">
        <f t="shared" si="58"/>
        <v>1.0641907005416504</v>
      </c>
      <c r="T460" s="7">
        <f t="shared" si="59"/>
        <v>0.11010522598099545</v>
      </c>
      <c r="U460" s="7">
        <f t="shared" si="60"/>
        <v>9.674460914015004E-2</v>
      </c>
      <c r="V460" s="7">
        <f t="shared" si="61"/>
        <v>1.4853236378660145E-2</v>
      </c>
      <c r="W460" s="7">
        <f t="shared" si="62"/>
        <v>1.4773735393063522E-2</v>
      </c>
      <c r="X460" s="7">
        <f t="shared" si="63"/>
        <v>4.821575989509097E-2</v>
      </c>
      <c r="Y460">
        <v>11.78082191780822</v>
      </c>
      <c r="Z460">
        <v>6.95</v>
      </c>
      <c r="AA460" t="s">
        <v>115</v>
      </c>
    </row>
    <row r="461" spans="1:27">
      <c r="A461" t="s">
        <v>892</v>
      </c>
      <c r="B461" t="s">
        <v>893</v>
      </c>
      <c r="C461">
        <v>0.11</v>
      </c>
      <c r="D461">
        <v>0.11</v>
      </c>
      <c r="E461">
        <v>0.03</v>
      </c>
      <c r="F461">
        <v>0.03</v>
      </c>
      <c r="G461">
        <v>1.1499999999999999</v>
      </c>
      <c r="H461">
        <v>1.1499999999999999</v>
      </c>
      <c r="I461">
        <v>0.08</v>
      </c>
      <c r="J461">
        <v>0.11</v>
      </c>
      <c r="K461">
        <v>3724.7</v>
      </c>
      <c r="L461">
        <v>463</v>
      </c>
      <c r="M461">
        <v>0.51</v>
      </c>
      <c r="N461">
        <v>0.1</v>
      </c>
      <c r="O461">
        <v>20</v>
      </c>
      <c r="P461">
        <v>3</v>
      </c>
      <c r="Q461" s="7">
        <f t="shared" si="56"/>
        <v>4.9290690612872705</v>
      </c>
      <c r="R461" s="7">
        <f t="shared" si="57"/>
        <v>0.43766316002823902</v>
      </c>
      <c r="S461" s="7">
        <f t="shared" si="58"/>
        <v>1.4398668235459577</v>
      </c>
      <c r="T461" s="7">
        <f t="shared" si="59"/>
        <v>0.25399992691713275</v>
      </c>
      <c r="U461" s="7">
        <f t="shared" si="60"/>
        <v>0.21598002353189366</v>
      </c>
      <c r="V461" s="7">
        <f t="shared" si="61"/>
        <v>9.9247476687179134E-2</v>
      </c>
      <c r="W461" s="7">
        <f t="shared" si="62"/>
        <v>5.9661032145924775E-2</v>
      </c>
      <c r="X461" s="7">
        <f t="shared" si="63"/>
        <v>6.6776432396334282E-2</v>
      </c>
      <c r="Y461">
        <v>9.0712328767123296</v>
      </c>
      <c r="Z461">
        <v>6.57</v>
      </c>
      <c r="AA461" t="s">
        <v>115</v>
      </c>
    </row>
    <row r="462" spans="1:27">
      <c r="A462" t="s">
        <v>894</v>
      </c>
      <c r="B462" t="s">
        <v>895</v>
      </c>
      <c r="C462">
        <v>-0.17</v>
      </c>
      <c r="D462">
        <v>-0.17</v>
      </c>
      <c r="E462">
        <v>0.02</v>
      </c>
      <c r="F462">
        <v>0.02</v>
      </c>
      <c r="G462">
        <v>1.1100000000000001</v>
      </c>
      <c r="H462">
        <v>1.04</v>
      </c>
      <c r="I462">
        <v>7.0000000000000007E-2</v>
      </c>
      <c r="J462">
        <v>0.09</v>
      </c>
      <c r="K462">
        <v>218.47</v>
      </c>
      <c r="L462">
        <v>0.19</v>
      </c>
      <c r="M462">
        <v>7.0000000000000007E-2</v>
      </c>
      <c r="N462">
        <v>0.03</v>
      </c>
      <c r="O462">
        <v>108.1</v>
      </c>
      <c r="P462">
        <v>1.2</v>
      </c>
      <c r="Q462" s="7">
        <f t="shared" si="56"/>
        <v>0.71957667271670323</v>
      </c>
      <c r="R462" s="7">
        <f t="shared" si="57"/>
        <v>2.0761211744121297E-2</v>
      </c>
      <c r="S462" s="7">
        <f t="shared" si="58"/>
        <v>3.2793570828067233</v>
      </c>
      <c r="T462" s="7">
        <f t="shared" si="59"/>
        <v>0.1517475862732319</v>
      </c>
      <c r="U462" s="7">
        <f t="shared" si="60"/>
        <v>3.6403593888696288E-2</v>
      </c>
      <c r="V462" s="7">
        <f t="shared" si="61"/>
        <v>6.920560620936711E-3</v>
      </c>
      <c r="W462" s="7">
        <f t="shared" si="62"/>
        <v>9.506688114817865E-4</v>
      </c>
      <c r="X462" s="7">
        <f t="shared" si="63"/>
        <v>0.14715063833107095</v>
      </c>
      <c r="Y462">
        <v>0.26575342465753432</v>
      </c>
      <c r="Z462">
        <v>4.5</v>
      </c>
      <c r="AA462" t="s">
        <v>422</v>
      </c>
    </row>
    <row r="463" spans="1:27">
      <c r="A463" t="s">
        <v>896</v>
      </c>
      <c r="B463" t="s">
        <v>897</v>
      </c>
      <c r="C463">
        <v>0.04</v>
      </c>
      <c r="D463">
        <v>0.04</v>
      </c>
      <c r="E463">
        <v>0.02</v>
      </c>
      <c r="F463">
        <v>0.02</v>
      </c>
      <c r="G463">
        <v>1.1299999999999999</v>
      </c>
      <c r="H463">
        <v>1.1299999999999999</v>
      </c>
      <c r="I463">
        <v>0.08</v>
      </c>
      <c r="J463">
        <v>0.1</v>
      </c>
      <c r="K463">
        <v>456.10001</v>
      </c>
      <c r="L463">
        <v>6.5</v>
      </c>
      <c r="M463">
        <v>0.08</v>
      </c>
      <c r="N463">
        <v>0.11</v>
      </c>
      <c r="O463">
        <v>71</v>
      </c>
      <c r="P463">
        <v>13</v>
      </c>
      <c r="Q463" s="7">
        <f t="shared" si="56"/>
        <v>1.2083821259842897</v>
      </c>
      <c r="R463" s="7">
        <f t="shared" si="57"/>
        <v>3.7448714408956044E-2</v>
      </c>
      <c r="S463" s="7">
        <f t="shared" si="58"/>
        <v>2.9072337537808699</v>
      </c>
      <c r="T463" s="7">
        <f t="shared" si="59"/>
        <v>0.55048698578756594</v>
      </c>
      <c r="U463" s="7">
        <f t="shared" si="60"/>
        <v>0.53231040562184939</v>
      </c>
      <c r="V463" s="7">
        <f t="shared" si="61"/>
        <v>2.5748447094677593E-2</v>
      </c>
      <c r="W463" s="7">
        <f t="shared" si="62"/>
        <v>1.3810581732995847E-2</v>
      </c>
      <c r="X463" s="7">
        <f t="shared" si="63"/>
        <v>0.13721457244983457</v>
      </c>
      <c r="Y463">
        <v>3.0931506849315071</v>
      </c>
      <c r="Z463">
        <v>8.5</v>
      </c>
      <c r="AA463" t="s">
        <v>292</v>
      </c>
    </row>
    <row r="464" spans="1:27">
      <c r="A464" t="s">
        <v>898</v>
      </c>
      <c r="B464" t="s">
        <v>899</v>
      </c>
      <c r="C464">
        <v>0.28999999999999998</v>
      </c>
      <c r="D464">
        <v>0.28999999999999998</v>
      </c>
      <c r="E464">
        <v>0.02</v>
      </c>
      <c r="F464">
        <v>0.02</v>
      </c>
      <c r="G464">
        <v>1.23</v>
      </c>
      <c r="H464">
        <v>1.2</v>
      </c>
      <c r="I464">
        <v>0.1</v>
      </c>
      <c r="J464">
        <v>0.13</v>
      </c>
      <c r="K464">
        <v>1173</v>
      </c>
      <c r="L464">
        <v>16</v>
      </c>
      <c r="M464">
        <v>0.123</v>
      </c>
      <c r="N464">
        <v>6.9000000000000006E-2</v>
      </c>
      <c r="O464">
        <v>27.9</v>
      </c>
      <c r="P464">
        <v>1.6</v>
      </c>
      <c r="Q464" s="7">
        <f t="shared" si="56"/>
        <v>2.3141802372449924</v>
      </c>
      <c r="R464" s="7">
        <f t="shared" si="57"/>
        <v>8.6176540755124084E-2</v>
      </c>
      <c r="S464" s="7">
        <f t="shared" si="58"/>
        <v>1.6220249691825503</v>
      </c>
      <c r="T464" s="7">
        <f t="shared" si="59"/>
        <v>0.13047078284849675</v>
      </c>
      <c r="U464" s="7">
        <f t="shared" si="60"/>
        <v>9.3019353071400745E-2</v>
      </c>
      <c r="V464" s="7">
        <f t="shared" si="61"/>
        <v>1.397759291668889E-2</v>
      </c>
      <c r="W464" s="7">
        <f t="shared" si="62"/>
        <v>7.3749359212619487E-3</v>
      </c>
      <c r="X464" s="7">
        <f t="shared" si="63"/>
        <v>9.0112498287919479E-2</v>
      </c>
      <c r="Y464">
        <v>7.8</v>
      </c>
      <c r="Z464">
        <v>4.96</v>
      </c>
      <c r="AA464" t="s">
        <v>761</v>
      </c>
    </row>
    <row r="465" spans="1:27">
      <c r="A465" t="s">
        <v>900</v>
      </c>
      <c r="B465" t="s">
        <v>901</v>
      </c>
      <c r="C465">
        <v>0.05</v>
      </c>
      <c r="D465">
        <v>0.16</v>
      </c>
      <c r="E465">
        <v>0.1</v>
      </c>
      <c r="F465">
        <v>0.03</v>
      </c>
      <c r="G465">
        <v>1.39</v>
      </c>
      <c r="H465">
        <v>1.5</v>
      </c>
      <c r="I465">
        <v>0.18</v>
      </c>
      <c r="J465">
        <v>0.18</v>
      </c>
      <c r="K465">
        <v>871</v>
      </c>
      <c r="L465">
        <v>19</v>
      </c>
      <c r="M465">
        <v>0.08</v>
      </c>
      <c r="N465">
        <v>0.05</v>
      </c>
      <c r="O465" s="16">
        <v>31.9</v>
      </c>
      <c r="P465" s="16">
        <v>2.2999999999999998</v>
      </c>
      <c r="Q465" s="7">
        <f t="shared" si="56"/>
        <v>2.0441555799550755</v>
      </c>
      <c r="R465" s="7">
        <f t="shared" si="57"/>
        <v>8.7002519951630622E-2</v>
      </c>
      <c r="S465" s="7">
        <f t="shared" si="58"/>
        <v>1.957372675670523</v>
      </c>
      <c r="T465" s="7">
        <f t="shared" si="59"/>
        <v>0.21142827413576754</v>
      </c>
      <c r="U465" s="7">
        <f t="shared" si="60"/>
        <v>0.14112718351229475</v>
      </c>
      <c r="V465" s="7">
        <f t="shared" si="61"/>
        <v>7.8799222047927671E-3</v>
      </c>
      <c r="W465" s="7">
        <f t="shared" si="62"/>
        <v>1.4232713676900096E-2</v>
      </c>
      <c r="X465" s="7">
        <f t="shared" si="63"/>
        <v>0.15658981405364186</v>
      </c>
      <c r="Y465" s="2"/>
      <c r="Z465" s="2"/>
      <c r="AA465" t="s">
        <v>1521</v>
      </c>
    </row>
    <row r="466" spans="1:27">
      <c r="A466" t="s">
        <v>903</v>
      </c>
      <c r="B466" t="s">
        <v>904</v>
      </c>
      <c r="C466">
        <v>-0.09</v>
      </c>
      <c r="D466">
        <v>-0.09</v>
      </c>
      <c r="E466">
        <v>0.02</v>
      </c>
      <c r="F466">
        <v>0.02</v>
      </c>
      <c r="G466">
        <v>1.19</v>
      </c>
      <c r="H466">
        <v>1.1399999999999999</v>
      </c>
      <c r="I466">
        <v>0.08</v>
      </c>
      <c r="J466">
        <v>0.11</v>
      </c>
      <c r="K466">
        <v>3999</v>
      </c>
      <c r="L466">
        <v>505</v>
      </c>
      <c r="M466">
        <v>0.16</v>
      </c>
      <c r="N466">
        <v>0.215</v>
      </c>
      <c r="O466">
        <v>24.2</v>
      </c>
      <c r="P466">
        <v>5.6</v>
      </c>
      <c r="Q466" s="7">
        <f t="shared" si="56"/>
        <v>5.1531641512522315</v>
      </c>
      <c r="R466" s="7">
        <f t="shared" si="57"/>
        <v>0.46441639239100679</v>
      </c>
      <c r="S466" s="7">
        <f t="shared" si="58"/>
        <v>2.0353910559794204</v>
      </c>
      <c r="T466" s="7">
        <f t="shared" si="59"/>
        <v>0.49336809414931143</v>
      </c>
      <c r="U466" s="7">
        <f t="shared" si="60"/>
        <v>0.47099958320184931</v>
      </c>
      <c r="V466" s="7">
        <f t="shared" si="61"/>
        <v>7.1856991303050122E-2</v>
      </c>
      <c r="W466" s="7">
        <f t="shared" si="62"/>
        <v>8.5677459637376718E-2</v>
      </c>
      <c r="X466" s="7">
        <f t="shared" si="63"/>
        <v>9.5222973379154183E-2</v>
      </c>
      <c r="Y466">
        <v>13.698630136986299</v>
      </c>
      <c r="Z466">
        <v>9.9</v>
      </c>
      <c r="AA466" t="s">
        <v>28</v>
      </c>
    </row>
    <row r="467" spans="1:27">
      <c r="A467" t="s">
        <v>905</v>
      </c>
      <c r="B467" t="s">
        <v>906</v>
      </c>
      <c r="C467">
        <v>-0.01</v>
      </c>
      <c r="D467">
        <v>-0.01</v>
      </c>
      <c r="E467">
        <v>0.01</v>
      </c>
      <c r="F467">
        <v>0.01</v>
      </c>
      <c r="G467">
        <v>0.99</v>
      </c>
      <c r="H467">
        <v>0.99</v>
      </c>
      <c r="I467">
        <v>7.0000000000000007E-2</v>
      </c>
      <c r="J467">
        <v>0.08</v>
      </c>
      <c r="K467">
        <v>572.38</v>
      </c>
      <c r="L467">
        <v>0.61</v>
      </c>
      <c r="M467">
        <v>0.72499999999999998</v>
      </c>
      <c r="N467">
        <v>1.2E-2</v>
      </c>
      <c r="O467">
        <v>276.3</v>
      </c>
      <c r="P467">
        <v>7</v>
      </c>
      <c r="Q467" s="7">
        <f t="shared" si="56"/>
        <v>1.345259668687786</v>
      </c>
      <c r="R467" s="7">
        <f t="shared" si="57"/>
        <v>3.6248553711931135E-2</v>
      </c>
      <c r="S467" s="7">
        <f t="shared" si="58"/>
        <v>7.7203481250028743</v>
      </c>
      <c r="T467" s="7">
        <f t="shared" si="59"/>
        <v>0.43675105321739977</v>
      </c>
      <c r="U467" s="7">
        <f t="shared" si="60"/>
        <v>0.19559332926174491</v>
      </c>
      <c r="V467" s="7">
        <f t="shared" si="61"/>
        <v>0.14159057430835312</v>
      </c>
      <c r="W467" s="7">
        <f t="shared" si="62"/>
        <v>2.7425907941412771E-3</v>
      </c>
      <c r="X467" s="7">
        <f t="shared" si="63"/>
        <v>0.3639221338385194</v>
      </c>
      <c r="Y467">
        <v>7.5</v>
      </c>
      <c r="Z467">
        <v>3.9</v>
      </c>
      <c r="AA467" t="s">
        <v>292</v>
      </c>
    </row>
    <row r="468" spans="1:27">
      <c r="A468" t="s">
        <v>907</v>
      </c>
      <c r="B468" t="s">
        <v>908</v>
      </c>
      <c r="C468">
        <v>0.27</v>
      </c>
      <c r="D468">
        <v>0.37</v>
      </c>
      <c r="E468">
        <v>0.1</v>
      </c>
      <c r="F468">
        <v>0.02</v>
      </c>
      <c r="G468">
        <v>1.3</v>
      </c>
      <c r="H468">
        <v>1.3</v>
      </c>
      <c r="I468">
        <v>0.1</v>
      </c>
      <c r="J468">
        <v>0.09</v>
      </c>
      <c r="K468">
        <v>1189.0999999999999</v>
      </c>
      <c r="L468">
        <v>5.0999999999999996</v>
      </c>
      <c r="M468">
        <v>0.46400000000000002</v>
      </c>
      <c r="N468">
        <v>2.1999999999999999E-2</v>
      </c>
      <c r="O468">
        <v>107</v>
      </c>
      <c r="P468">
        <v>2.4</v>
      </c>
      <c r="Q468" s="7">
        <f t="shared" si="56"/>
        <v>2.398454370018595</v>
      </c>
      <c r="R468" s="7">
        <f t="shared" si="57"/>
        <v>5.5772187608626303E-2</v>
      </c>
      <c r="S468" s="7">
        <f t="shared" si="58"/>
        <v>5.8836734558512216</v>
      </c>
      <c r="T468" s="7">
        <f t="shared" si="59"/>
        <v>0.33820736719678351</v>
      </c>
      <c r="U468" s="7">
        <f t="shared" si="60"/>
        <v>0.13197024573871896</v>
      </c>
      <c r="V468" s="7">
        <f t="shared" si="61"/>
        <v>7.6539100905983995E-2</v>
      </c>
      <c r="W468" s="7">
        <f t="shared" si="62"/>
        <v>8.411609515555531E-3</v>
      </c>
      <c r="X468" s="7">
        <f t="shared" si="63"/>
        <v>0.30172684388980625</v>
      </c>
      <c r="Y468">
        <v>11.30892665068493</v>
      </c>
      <c r="Z468">
        <v>2.7469999999999999</v>
      </c>
      <c r="AA468" t="s">
        <v>1521</v>
      </c>
    </row>
    <row r="469" spans="1:27">
      <c r="A469" t="s">
        <v>909</v>
      </c>
      <c r="B469" t="s">
        <v>910</v>
      </c>
      <c r="C469">
        <v>0.28000000000000003</v>
      </c>
      <c r="D469">
        <v>0.28000000000000003</v>
      </c>
      <c r="E469">
        <v>0.02</v>
      </c>
      <c r="F469">
        <v>0.02</v>
      </c>
      <c r="G469">
        <v>1.29</v>
      </c>
      <c r="H469">
        <v>1.29</v>
      </c>
      <c r="I469">
        <v>0.09</v>
      </c>
      <c r="J469">
        <v>0.13</v>
      </c>
      <c r="K469">
        <v>26.73</v>
      </c>
      <c r="L469">
        <v>0.02</v>
      </c>
      <c r="M469">
        <v>0.05</v>
      </c>
      <c r="N469">
        <v>0.03</v>
      </c>
      <c r="O469">
        <v>40.200000000000003</v>
      </c>
      <c r="P469">
        <v>2</v>
      </c>
      <c r="Q469" s="7">
        <f t="shared" si="56"/>
        <v>0.19054634950963925</v>
      </c>
      <c r="R469" s="7">
        <f t="shared" si="57"/>
        <v>6.401487423819522E-3</v>
      </c>
      <c r="S469" s="7">
        <f t="shared" si="58"/>
        <v>0.69976484574994158</v>
      </c>
      <c r="T469" s="7">
        <f t="shared" si="59"/>
        <v>4.76705847165875E-2</v>
      </c>
      <c r="U469" s="7">
        <f t="shared" si="60"/>
        <v>3.4814171430345348E-2</v>
      </c>
      <c r="V469" s="7">
        <f t="shared" si="61"/>
        <v>1.0522779635337466E-3</v>
      </c>
      <c r="W469" s="7">
        <f t="shared" si="62"/>
        <v>1.7452671050004784E-4</v>
      </c>
      <c r="X469" s="7">
        <f t="shared" si="63"/>
        <v>3.2547202127904254E-2</v>
      </c>
      <c r="Y469">
        <v>1.536986301369863</v>
      </c>
      <c r="Z469">
        <v>4.07</v>
      </c>
      <c r="AA469" t="s">
        <v>115</v>
      </c>
    </row>
    <row r="470" spans="1:27">
      <c r="A470" t="s">
        <v>911</v>
      </c>
      <c r="B470" t="s">
        <v>912</v>
      </c>
      <c r="C470">
        <v>-0.37</v>
      </c>
      <c r="D470">
        <v>-0.37</v>
      </c>
      <c r="E470">
        <v>0.12</v>
      </c>
      <c r="F470">
        <v>0.12</v>
      </c>
      <c r="G470">
        <v>0.72</v>
      </c>
      <c r="H470">
        <v>0.72</v>
      </c>
      <c r="I470">
        <v>0.05</v>
      </c>
      <c r="J470">
        <v>0.03</v>
      </c>
      <c r="K470">
        <v>528.07000000000005</v>
      </c>
      <c r="L470">
        <v>0.14000000000000001</v>
      </c>
      <c r="M470">
        <v>0.81910000000000005</v>
      </c>
      <c r="N470">
        <v>2.3E-3</v>
      </c>
      <c r="O470">
        <v>726.4</v>
      </c>
      <c r="P470">
        <v>7.1</v>
      </c>
      <c r="Q470" s="7">
        <f t="shared" si="56"/>
        <v>1.146506671605489</v>
      </c>
      <c r="R470" s="7">
        <f t="shared" si="57"/>
        <v>1.5924993066613175E-2</v>
      </c>
      <c r="S470" s="7">
        <f t="shared" si="58"/>
        <v>13.309213481759999</v>
      </c>
      <c r="T470" s="7">
        <f t="shared" si="59"/>
        <v>0.63434358070244867</v>
      </c>
      <c r="U470" s="7">
        <f t="shared" si="60"/>
        <v>0.13008730137733482</v>
      </c>
      <c r="V470" s="7">
        <f t="shared" si="61"/>
        <v>7.6194217360148364E-2</v>
      </c>
      <c r="W470" s="7">
        <f t="shared" si="62"/>
        <v>1.17616344262844E-3</v>
      </c>
      <c r="X470" s="7">
        <f t="shared" si="63"/>
        <v>0.61616729082222232</v>
      </c>
      <c r="Y470">
        <v>3.8136986301369862</v>
      </c>
      <c r="Z470">
        <v>8.36</v>
      </c>
      <c r="AA470" t="s">
        <v>597</v>
      </c>
    </row>
    <row r="471" spans="1:27">
      <c r="A471" t="s">
        <v>913</v>
      </c>
      <c r="B471" t="s">
        <v>914</v>
      </c>
      <c r="C471">
        <v>-0.12</v>
      </c>
      <c r="D471">
        <v>-0.12</v>
      </c>
      <c r="E471">
        <v>0.01</v>
      </c>
      <c r="F471">
        <v>0.01</v>
      </c>
      <c r="G471">
        <v>0.99</v>
      </c>
      <c r="H471">
        <v>0.99</v>
      </c>
      <c r="I471">
        <v>7.0000000000000007E-2</v>
      </c>
      <c r="J471">
        <v>0.08</v>
      </c>
      <c r="K471">
        <v>730.6</v>
      </c>
      <c r="L471">
        <v>5.7</v>
      </c>
      <c r="M471">
        <v>0.10199999999999999</v>
      </c>
      <c r="N471">
        <v>3.1E-2</v>
      </c>
      <c r="O471">
        <v>54.9</v>
      </c>
      <c r="P471">
        <v>1.1000000000000001</v>
      </c>
      <c r="Q471" s="7">
        <f t="shared" si="56"/>
        <v>1.5829587596973667</v>
      </c>
      <c r="R471" s="7">
        <f t="shared" si="57"/>
        <v>4.3426247801954226E-2</v>
      </c>
      <c r="S471" s="7">
        <f t="shared" si="58"/>
        <v>2.4034115926554711</v>
      </c>
      <c r="T471" s="7">
        <f t="shared" si="59"/>
        <v>0.12349950339912104</v>
      </c>
      <c r="U471" s="7">
        <f t="shared" si="60"/>
        <v>4.8155787830983961E-2</v>
      </c>
      <c r="V471" s="7">
        <f t="shared" si="61"/>
        <v>7.6794848160022886E-3</v>
      </c>
      <c r="W471" s="7">
        <f t="shared" si="62"/>
        <v>6.2503175828707873E-3</v>
      </c>
      <c r="X471" s="7">
        <f t="shared" si="63"/>
        <v>0.11329212894672255</v>
      </c>
      <c r="Y471">
        <v>6.5</v>
      </c>
      <c r="Z471">
        <v>4.8</v>
      </c>
      <c r="AA471" t="s">
        <v>292</v>
      </c>
    </row>
    <row r="472" spans="1:27">
      <c r="A472" t="s">
        <v>915</v>
      </c>
      <c r="B472" t="s">
        <v>916</v>
      </c>
      <c r="C472">
        <v>0.41</v>
      </c>
      <c r="D472">
        <v>0.41</v>
      </c>
      <c r="E472">
        <v>0.03</v>
      </c>
      <c r="F472">
        <v>0.03</v>
      </c>
      <c r="G472">
        <v>1.24</v>
      </c>
      <c r="H472">
        <v>1.24</v>
      </c>
      <c r="I472">
        <v>0.09</v>
      </c>
      <c r="J472">
        <v>0.12</v>
      </c>
      <c r="K472">
        <v>1214</v>
      </c>
      <c r="L472">
        <v>9</v>
      </c>
      <c r="M472">
        <v>0.44</v>
      </c>
      <c r="N472">
        <v>7.0000000000000007E-2</v>
      </c>
      <c r="O472">
        <v>27.5</v>
      </c>
      <c r="P472">
        <v>1</v>
      </c>
      <c r="Q472" s="7">
        <f t="shared" si="56"/>
        <v>2.3938178987644152</v>
      </c>
      <c r="R472" s="7">
        <f t="shared" si="57"/>
        <v>7.812100820700256E-2</v>
      </c>
      <c r="S472" s="7">
        <f t="shared" si="58"/>
        <v>1.495680373960756</v>
      </c>
      <c r="T472" s="7">
        <f t="shared" si="59"/>
        <v>0.10711147107244612</v>
      </c>
      <c r="U472" s="7">
        <f t="shared" si="60"/>
        <v>5.4388377234936586E-2</v>
      </c>
      <c r="V472" s="7">
        <f t="shared" si="61"/>
        <v>5.7126680949889992E-2</v>
      </c>
      <c r="W472" s="7">
        <f t="shared" si="62"/>
        <v>3.696080001550469E-3</v>
      </c>
      <c r="X472" s="7">
        <f t="shared" si="63"/>
        <v>7.2371630998101108E-2</v>
      </c>
      <c r="Y472">
        <v>7.9972602739726026</v>
      </c>
      <c r="Z472">
        <v>12.6</v>
      </c>
      <c r="AA472" t="s">
        <v>115</v>
      </c>
    </row>
    <row r="473" spans="1:27">
      <c r="A473" t="s">
        <v>917</v>
      </c>
      <c r="B473" t="s">
        <v>918</v>
      </c>
      <c r="C473">
        <v>0.04</v>
      </c>
      <c r="D473">
        <v>0.04</v>
      </c>
      <c r="E473">
        <v>0.02</v>
      </c>
      <c r="F473">
        <v>0.02</v>
      </c>
      <c r="G473">
        <v>1.1499999999999999</v>
      </c>
      <c r="H473">
        <v>1.1599999999999999</v>
      </c>
      <c r="I473">
        <v>0.08</v>
      </c>
      <c r="J473">
        <v>0.1</v>
      </c>
      <c r="K473">
        <v>141.60001</v>
      </c>
      <c r="L473">
        <v>2.8</v>
      </c>
      <c r="M473">
        <v>0.1</v>
      </c>
      <c r="N473">
        <v>0.08</v>
      </c>
      <c r="O473">
        <v>39</v>
      </c>
      <c r="P473">
        <v>3.5</v>
      </c>
      <c r="Q473" s="7">
        <f t="shared" si="56"/>
        <v>0.55889849839326189</v>
      </c>
      <c r="R473" s="7">
        <f t="shared" si="57"/>
        <v>1.7669675082337629E-2</v>
      </c>
      <c r="S473" s="7">
        <f t="shared" si="58"/>
        <v>1.0983787303506778</v>
      </c>
      <c r="T473" s="7">
        <f t="shared" si="59"/>
        <v>0.11134625872722972</v>
      </c>
      <c r="U473" s="7">
        <f t="shared" si="60"/>
        <v>9.8572450159676223E-2</v>
      </c>
      <c r="V473" s="7">
        <f t="shared" si="61"/>
        <v>8.8757877200054767E-3</v>
      </c>
      <c r="W473" s="7">
        <f t="shared" si="62"/>
        <v>7.2397839637202907E-3</v>
      </c>
      <c r="X473" s="7">
        <f t="shared" si="63"/>
        <v>5.0500171510375988E-2</v>
      </c>
      <c r="Y473">
        <v>3.0027397260273969</v>
      </c>
      <c r="Z473">
        <v>5.9</v>
      </c>
      <c r="AA473" t="s">
        <v>115</v>
      </c>
    </row>
    <row r="474" spans="1:27">
      <c r="A474" t="s">
        <v>919</v>
      </c>
      <c r="B474" t="s">
        <v>920</v>
      </c>
      <c r="C474">
        <v>-0.14000000000000001</v>
      </c>
      <c r="D474">
        <v>-0.14000000000000001</v>
      </c>
      <c r="E474">
        <v>0.04</v>
      </c>
      <c r="F474">
        <v>0.04</v>
      </c>
      <c r="G474">
        <v>1.93</v>
      </c>
      <c r="H474">
        <v>1.93</v>
      </c>
      <c r="I474">
        <v>0.22</v>
      </c>
      <c r="J474">
        <v>0.21</v>
      </c>
      <c r="K474">
        <v>192</v>
      </c>
      <c r="L474">
        <v>0.22</v>
      </c>
      <c r="M474">
        <v>0.05</v>
      </c>
      <c r="N474">
        <v>0.03</v>
      </c>
      <c r="O474">
        <v>177.8</v>
      </c>
      <c r="P474">
        <v>4.3</v>
      </c>
      <c r="Q474" s="7">
        <f t="shared" si="56"/>
        <v>0.81131843796224645</v>
      </c>
      <c r="R474" s="7">
        <f t="shared" si="57"/>
        <v>2.9432583121772375E-2</v>
      </c>
      <c r="S474" s="7">
        <f t="shared" si="58"/>
        <v>7.8115457433857012</v>
      </c>
      <c r="T474" s="7">
        <f t="shared" si="59"/>
        <v>0.62307770417066932</v>
      </c>
      <c r="U474" s="7">
        <f t="shared" si="60"/>
        <v>0.18891814789965419</v>
      </c>
      <c r="V474" s="7">
        <f t="shared" si="61"/>
        <v>1.1746685328399552E-2</v>
      </c>
      <c r="W474" s="7">
        <f t="shared" si="62"/>
        <v>2.9835764992098175E-3</v>
      </c>
      <c r="X474" s="7">
        <f t="shared" si="63"/>
        <v>0.59362351072361119</v>
      </c>
      <c r="Y474" s="2"/>
      <c r="Z474" s="2"/>
      <c r="AA474" t="s">
        <v>137</v>
      </c>
    </row>
    <row r="475" spans="1:27">
      <c r="A475" t="s">
        <v>921</v>
      </c>
      <c r="B475" t="s">
        <v>922</v>
      </c>
      <c r="C475">
        <v>0.31</v>
      </c>
      <c r="D475">
        <v>0.31</v>
      </c>
      <c r="E475">
        <v>0.05</v>
      </c>
      <c r="F475">
        <v>0.03</v>
      </c>
      <c r="G475">
        <v>1.28</v>
      </c>
      <c r="H475">
        <v>1.25</v>
      </c>
      <c r="I475">
        <v>0.1</v>
      </c>
      <c r="J475">
        <v>0.12</v>
      </c>
      <c r="K475">
        <v>1561</v>
      </c>
      <c r="L475">
        <v>12</v>
      </c>
      <c r="M475">
        <v>0.26600000000000001</v>
      </c>
      <c r="N475">
        <v>1.4E-2</v>
      </c>
      <c r="O475">
        <v>127</v>
      </c>
      <c r="P475">
        <v>2</v>
      </c>
      <c r="Q475" s="7">
        <f t="shared" si="56"/>
        <v>2.8382024029395758</v>
      </c>
      <c r="R475" s="7">
        <f t="shared" si="57"/>
        <v>9.1979865329704272E-2</v>
      </c>
      <c r="S475" s="7">
        <f t="shared" si="58"/>
        <v>8.1062451951474248</v>
      </c>
      <c r="T475" s="7">
        <f t="shared" si="59"/>
        <v>0.45243246153628425</v>
      </c>
      <c r="U475" s="7">
        <f t="shared" si="60"/>
        <v>0.12765740464799094</v>
      </c>
      <c r="V475" s="7">
        <f t="shared" si="61"/>
        <v>3.2486254532425297E-2</v>
      </c>
      <c r="W475" s="7">
        <f t="shared" si="62"/>
        <v>2.0771928751178548E-2</v>
      </c>
      <c r="X475" s="7">
        <f t="shared" si="63"/>
        <v>0.43233307707452928</v>
      </c>
      <c r="Y475">
        <v>9.8712328767123285</v>
      </c>
      <c r="Z475">
        <v>8.6999999999999993</v>
      </c>
      <c r="AA475" t="s">
        <v>1521</v>
      </c>
    </row>
    <row r="476" spans="1:27">
      <c r="A476" t="s">
        <v>923</v>
      </c>
      <c r="B476" t="s">
        <v>924</v>
      </c>
      <c r="C476">
        <v>-0.25</v>
      </c>
      <c r="D476">
        <v>-0.25</v>
      </c>
      <c r="E476">
        <v>0.09</v>
      </c>
      <c r="F476">
        <v>0.09</v>
      </c>
      <c r="G476">
        <v>2.6</v>
      </c>
      <c r="H476">
        <v>2.6</v>
      </c>
      <c r="I476">
        <v>0.22</v>
      </c>
      <c r="J476">
        <v>0.22</v>
      </c>
      <c r="K476">
        <v>4100</v>
      </c>
      <c r="L476">
        <v>225</v>
      </c>
      <c r="M476">
        <v>0.56000000000000005</v>
      </c>
      <c r="N476">
        <v>0.06</v>
      </c>
      <c r="O476" s="2"/>
      <c r="P476" s="2"/>
      <c r="Q476" s="7">
        <f t="shared" si="56"/>
        <v>6.8968658314346341</v>
      </c>
      <c r="R476" s="7">
        <f t="shared" si="57"/>
        <v>0.31860371997239889</v>
      </c>
      <c r="S476" s="7">
        <f t="shared" si="58"/>
        <v>0</v>
      </c>
      <c r="T476" s="7">
        <f t="shared" si="59"/>
        <v>0</v>
      </c>
      <c r="U476" s="7">
        <f t="shared" si="60"/>
        <v>0</v>
      </c>
      <c r="V476" s="7">
        <f t="shared" si="61"/>
        <v>0</v>
      </c>
      <c r="W476" s="7">
        <f t="shared" si="62"/>
        <v>0</v>
      </c>
      <c r="X476" s="7">
        <f t="shared" si="63"/>
        <v>0</v>
      </c>
      <c r="Y476" s="2"/>
      <c r="Z476" s="2"/>
      <c r="AA476" t="s">
        <v>925</v>
      </c>
    </row>
    <row r="477" spans="1:27">
      <c r="A477" t="s">
        <v>926</v>
      </c>
      <c r="B477" t="s">
        <v>927</v>
      </c>
      <c r="C477">
        <v>-0.14000000000000001</v>
      </c>
      <c r="D477">
        <v>-0.14000000000000001</v>
      </c>
      <c r="E477">
        <v>0.03</v>
      </c>
      <c r="F477">
        <v>0.03</v>
      </c>
      <c r="G477">
        <v>3.21</v>
      </c>
      <c r="H477">
        <v>3.21</v>
      </c>
      <c r="I477">
        <v>0.6</v>
      </c>
      <c r="J477">
        <v>0.61</v>
      </c>
      <c r="K477">
        <v>501.75</v>
      </c>
      <c r="L477">
        <v>2.33</v>
      </c>
      <c r="M477">
        <v>0.15</v>
      </c>
      <c r="N477">
        <v>0.02</v>
      </c>
      <c r="O477">
        <v>161.88999999999999</v>
      </c>
      <c r="P477">
        <v>3.49</v>
      </c>
      <c r="Q477" s="7">
        <f t="shared" si="56"/>
        <v>1.8237474119578849</v>
      </c>
      <c r="R477" s="7">
        <f t="shared" si="57"/>
        <v>0.11566082898402795</v>
      </c>
      <c r="S477" s="7">
        <f t="shared" si="58"/>
        <v>13.614061578314857</v>
      </c>
      <c r="T477" s="7">
        <f t="shared" si="59"/>
        <v>1.7222920868970546</v>
      </c>
      <c r="U477" s="7">
        <f t="shared" si="60"/>
        <v>0.29348986909826957</v>
      </c>
      <c r="V477" s="7">
        <f t="shared" si="61"/>
        <v>4.178228617385632E-2</v>
      </c>
      <c r="W477" s="7">
        <f t="shared" si="62"/>
        <v>2.1073418686247229E-2</v>
      </c>
      <c r="X477" s="7">
        <f t="shared" si="63"/>
        <v>1.6964562714411038</v>
      </c>
      <c r="Y477">
        <v>4.5342465753424657</v>
      </c>
      <c r="Z477">
        <v>38.9</v>
      </c>
      <c r="AA477" t="s">
        <v>28</v>
      </c>
    </row>
    <row r="478" spans="1:27">
      <c r="A478" t="s">
        <v>928</v>
      </c>
      <c r="B478" t="s">
        <v>929</v>
      </c>
      <c r="C478">
        <v>-0.24</v>
      </c>
      <c r="D478">
        <v>-0.24</v>
      </c>
      <c r="E478">
        <v>0.06</v>
      </c>
      <c r="F478">
        <v>0.06</v>
      </c>
      <c r="G478">
        <v>3.83</v>
      </c>
      <c r="H478">
        <v>3.84</v>
      </c>
      <c r="I478">
        <v>0.8</v>
      </c>
      <c r="J478">
        <v>0.79</v>
      </c>
      <c r="K478">
        <v>745.7</v>
      </c>
      <c r="L478">
        <v>13.8</v>
      </c>
      <c r="M478">
        <v>0.4</v>
      </c>
      <c r="N478">
        <v>0.1</v>
      </c>
      <c r="O478">
        <v>91.5</v>
      </c>
      <c r="P478">
        <v>12.8</v>
      </c>
      <c r="Q478" s="7">
        <f t="shared" si="56"/>
        <v>2.5213004067418261</v>
      </c>
      <c r="R478" s="7">
        <f t="shared" si="57"/>
        <v>0.17567752141351567</v>
      </c>
      <c r="S478" s="7">
        <f t="shared" si="58"/>
        <v>9.1730358383294845</v>
      </c>
      <c r="T478" s="7">
        <f t="shared" si="59"/>
        <v>1.8611355241665561</v>
      </c>
      <c r="U478" s="7">
        <f t="shared" si="60"/>
        <v>1.2832224997881685</v>
      </c>
      <c r="V478" s="7">
        <f t="shared" si="61"/>
        <v>0.43681123039664221</v>
      </c>
      <c r="W478" s="7">
        <f t="shared" si="62"/>
        <v>5.6585711219412173E-2</v>
      </c>
      <c r="X478" s="7">
        <f t="shared" si="63"/>
        <v>1.2740327553235398</v>
      </c>
      <c r="Y478">
        <v>5.2876712328767121</v>
      </c>
      <c r="Z478">
        <v>36</v>
      </c>
      <c r="AA478" t="s">
        <v>28</v>
      </c>
    </row>
    <row r="479" spans="1:27">
      <c r="A479" t="s">
        <v>930</v>
      </c>
      <c r="B479" t="s">
        <v>931</v>
      </c>
      <c r="C479">
        <v>0.2</v>
      </c>
      <c r="D479">
        <v>0.2</v>
      </c>
      <c r="E479">
        <v>0.01</v>
      </c>
      <c r="F479">
        <v>0.01</v>
      </c>
      <c r="G479">
        <v>1.1000000000000001</v>
      </c>
      <c r="H479">
        <v>1.1100000000000001</v>
      </c>
      <c r="I479">
        <v>0.08</v>
      </c>
      <c r="J479">
        <v>0.1</v>
      </c>
      <c r="K479">
        <v>3668</v>
      </c>
      <c r="L479">
        <v>170</v>
      </c>
      <c r="M479">
        <v>0.04</v>
      </c>
      <c r="N479">
        <v>6.5000000000000002E-2</v>
      </c>
      <c r="O479">
        <v>47.4</v>
      </c>
      <c r="P479">
        <v>2.65</v>
      </c>
      <c r="Q479" s="7">
        <f t="shared" si="56"/>
        <v>4.8216827801121394</v>
      </c>
      <c r="R479" s="7">
        <f t="shared" si="57"/>
        <v>0.2077513198944651</v>
      </c>
      <c r="S479" s="7">
        <f t="shared" si="58"/>
        <v>3.8518190665172072</v>
      </c>
      <c r="T479" s="7">
        <f t="shared" si="59"/>
        <v>0.29028709856185286</v>
      </c>
      <c r="U479" s="7">
        <f t="shared" si="60"/>
        <v>0.21534431490022363</v>
      </c>
      <c r="V479" s="7">
        <f t="shared" si="61"/>
        <v>1.0030778819055225E-2</v>
      </c>
      <c r="W479" s="7">
        <f t="shared" si="62"/>
        <v>5.9506474128310172E-2</v>
      </c>
      <c r="X479" s="7">
        <f t="shared" si="63"/>
        <v>0.18507238758040637</v>
      </c>
      <c r="Y479">
        <v>13.15068493150685</v>
      </c>
      <c r="Z479">
        <v>5.4623699999999999</v>
      </c>
      <c r="AA479" t="s">
        <v>115</v>
      </c>
    </row>
    <row r="480" spans="1:27">
      <c r="A480" t="s">
        <v>932</v>
      </c>
      <c r="B480" t="s">
        <v>933</v>
      </c>
      <c r="C480">
        <v>-0.49</v>
      </c>
      <c r="D480">
        <v>-0.49</v>
      </c>
      <c r="E480">
        <v>0.06</v>
      </c>
      <c r="F480">
        <v>0.06</v>
      </c>
      <c r="G480">
        <v>3.72</v>
      </c>
      <c r="H480">
        <v>3.72</v>
      </c>
      <c r="I480">
        <v>0.38</v>
      </c>
      <c r="J480">
        <v>0.38</v>
      </c>
      <c r="K480">
        <v>535.6</v>
      </c>
      <c r="L480">
        <v>3</v>
      </c>
      <c r="M480">
        <v>0.35</v>
      </c>
      <c r="N480">
        <v>0.08</v>
      </c>
      <c r="O480">
        <v>251</v>
      </c>
      <c r="P480">
        <v>9.3000000000000007</v>
      </c>
      <c r="Q480" s="7">
        <f t="shared" si="56"/>
        <v>2.0008419418829946</v>
      </c>
      <c r="R480" s="7">
        <f t="shared" si="57"/>
        <v>6.8537479917045008E-2</v>
      </c>
      <c r="S480" s="7">
        <f t="shared" si="58"/>
        <v>22.550158008151314</v>
      </c>
      <c r="T480" s="7">
        <f t="shared" si="59"/>
        <v>1.8910097372057002</v>
      </c>
      <c r="U480" s="7">
        <f t="shared" si="60"/>
        <v>0.83552378277214023</v>
      </c>
      <c r="V480" s="7">
        <f t="shared" si="61"/>
        <v>0.71954920139970002</v>
      </c>
      <c r="W480" s="7">
        <f t="shared" si="62"/>
        <v>4.2102610172052544E-2</v>
      </c>
      <c r="X480" s="7">
        <f t="shared" si="63"/>
        <v>1.5356738428490142</v>
      </c>
      <c r="Y480">
        <v>5.2630136986301368</v>
      </c>
      <c r="Z480">
        <v>34.5</v>
      </c>
      <c r="AA480" t="s">
        <v>77</v>
      </c>
    </row>
    <row r="481" spans="1:27">
      <c r="A481" t="s">
        <v>934</v>
      </c>
      <c r="B481" t="s">
        <v>935</v>
      </c>
      <c r="C481">
        <v>-0.11</v>
      </c>
      <c r="D481">
        <v>-0.11</v>
      </c>
      <c r="E481">
        <v>0.02</v>
      </c>
      <c r="F481">
        <v>0.02</v>
      </c>
      <c r="G481">
        <v>1.06</v>
      </c>
      <c r="H481">
        <v>1.06</v>
      </c>
      <c r="I481">
        <v>7.0000000000000007E-2</v>
      </c>
      <c r="J481">
        <v>0.09</v>
      </c>
      <c r="K481">
        <v>1845</v>
      </c>
      <c r="L481">
        <v>167</v>
      </c>
      <c r="M481">
        <v>0.08</v>
      </c>
      <c r="N481">
        <v>0.06</v>
      </c>
      <c r="O481">
        <v>15</v>
      </c>
      <c r="P481">
        <v>3.6</v>
      </c>
      <c r="Q481" s="7">
        <f t="shared" si="56"/>
        <v>3.003108056795627</v>
      </c>
      <c r="R481" s="7">
        <f t="shared" si="57"/>
        <v>0.20015905662495193</v>
      </c>
      <c r="S481" s="7">
        <f t="shared" si="58"/>
        <v>0.93779930533990441</v>
      </c>
      <c r="T481" s="7">
        <f t="shared" si="59"/>
        <v>0.23061451643360195</v>
      </c>
      <c r="U481" s="7">
        <f t="shared" si="60"/>
        <v>0.22507183328157707</v>
      </c>
      <c r="V481" s="7">
        <f t="shared" si="61"/>
        <v>4.5304314267628236E-3</v>
      </c>
      <c r="W481" s="7">
        <f t="shared" si="62"/>
        <v>2.8294938390562609E-2</v>
      </c>
      <c r="X481" s="7">
        <f t="shared" si="63"/>
        <v>4.1286761870310267E-2</v>
      </c>
      <c r="Y481">
        <v>6.3397260273972602</v>
      </c>
      <c r="Z481">
        <v>3.4</v>
      </c>
      <c r="AA481" t="s">
        <v>109</v>
      </c>
    </row>
    <row r="482" spans="1:27">
      <c r="A482" t="s">
        <v>936</v>
      </c>
      <c r="B482" t="s">
        <v>937</v>
      </c>
      <c r="C482">
        <v>0.12</v>
      </c>
      <c r="D482">
        <v>0.12</v>
      </c>
      <c r="E482">
        <v>0.05</v>
      </c>
      <c r="F482">
        <v>0.05</v>
      </c>
      <c r="G482">
        <v>0.84</v>
      </c>
      <c r="H482">
        <v>0.85</v>
      </c>
      <c r="I482">
        <v>7.0000000000000007E-2</v>
      </c>
      <c r="J482">
        <v>7.0000000000000007E-2</v>
      </c>
      <c r="K482">
        <v>3.4441999999999999</v>
      </c>
      <c r="L482">
        <v>2.0000000000000001E-4</v>
      </c>
      <c r="M482">
        <v>4.07E-2</v>
      </c>
      <c r="N482">
        <v>3.7900000000000003E-2</v>
      </c>
      <c r="O482">
        <v>67.400000000000006</v>
      </c>
      <c r="P482">
        <v>0.4</v>
      </c>
      <c r="Q482" s="7">
        <f t="shared" si="56"/>
        <v>4.2299637009807836E-2</v>
      </c>
      <c r="R482" s="7">
        <f t="shared" si="57"/>
        <v>1.161167660798817E-3</v>
      </c>
      <c r="S482" s="7">
        <f t="shared" si="58"/>
        <v>0.44890260250215286</v>
      </c>
      <c r="T482" s="7">
        <f t="shared" si="59"/>
        <v>2.4798908506762807E-2</v>
      </c>
      <c r="U482" s="7">
        <f t="shared" si="60"/>
        <v>2.6641104006062486E-3</v>
      </c>
      <c r="V482" s="7">
        <f t="shared" si="61"/>
        <v>6.9359466406271916E-4</v>
      </c>
      <c r="W482" s="7">
        <f t="shared" si="62"/>
        <v>8.6890541103333686E-6</v>
      </c>
      <c r="X482" s="7">
        <f t="shared" si="63"/>
        <v>2.4645633078549566E-2</v>
      </c>
      <c r="Y482">
        <v>1.098630136986301</v>
      </c>
      <c r="Z482">
        <v>3.3</v>
      </c>
      <c r="AA482" t="s">
        <v>100</v>
      </c>
    </row>
    <row r="483" spans="1:27">
      <c r="A483" t="s">
        <v>938</v>
      </c>
      <c r="B483" t="s">
        <v>939</v>
      </c>
      <c r="C483">
        <v>0.33</v>
      </c>
      <c r="D483">
        <v>0.33</v>
      </c>
      <c r="E483">
        <v>0.05</v>
      </c>
      <c r="F483">
        <v>0.05</v>
      </c>
      <c r="G483">
        <v>1.24</v>
      </c>
      <c r="H483">
        <v>1.33</v>
      </c>
      <c r="I483">
        <v>0.1</v>
      </c>
      <c r="J483">
        <v>0.2</v>
      </c>
      <c r="K483">
        <v>428.1</v>
      </c>
      <c r="L483">
        <v>1.1000000000000001</v>
      </c>
      <c r="M483">
        <v>0.06</v>
      </c>
      <c r="N483">
        <v>4.2999999999999997E-2</v>
      </c>
      <c r="O483">
        <v>32.200000000000003</v>
      </c>
      <c r="P483">
        <v>1.4</v>
      </c>
      <c r="Q483" s="7">
        <f t="shared" si="56"/>
        <v>1.2230722778707923</v>
      </c>
      <c r="R483" s="7">
        <f t="shared" si="57"/>
        <v>6.134267018810792E-2</v>
      </c>
      <c r="S483" s="7">
        <f t="shared" si="58"/>
        <v>1.4411163881790106</v>
      </c>
      <c r="T483" s="7">
        <f t="shared" si="59"/>
        <v>9.5705149922753793E-2</v>
      </c>
      <c r="U483" s="7">
        <f t="shared" si="60"/>
        <v>6.2657234268652634E-2</v>
      </c>
      <c r="V483" s="7">
        <f t="shared" si="61"/>
        <v>3.7315137309332064E-3</v>
      </c>
      <c r="W483" s="7">
        <f t="shared" si="62"/>
        <v>1.2343128762726087E-3</v>
      </c>
      <c r="X483" s="7">
        <f t="shared" si="63"/>
        <v>7.2236410435038131E-2</v>
      </c>
      <c r="Y483" s="2"/>
      <c r="Z483" s="2"/>
      <c r="AA483" t="s">
        <v>25</v>
      </c>
    </row>
    <row r="484" spans="1:27">
      <c r="A484" t="s">
        <v>940</v>
      </c>
      <c r="B484" t="s">
        <v>941</v>
      </c>
      <c r="C484">
        <v>-0.11</v>
      </c>
      <c r="D484">
        <v>-0.11</v>
      </c>
      <c r="E484">
        <v>0.02</v>
      </c>
      <c r="F484">
        <v>0.02</v>
      </c>
      <c r="G484">
        <v>0.94</v>
      </c>
      <c r="H484">
        <v>0.94</v>
      </c>
      <c r="I484">
        <v>7.0000000000000007E-2</v>
      </c>
      <c r="J484">
        <v>7.0000000000000007E-2</v>
      </c>
      <c r="K484">
        <v>2208</v>
      </c>
      <c r="L484">
        <v>66</v>
      </c>
      <c r="M484">
        <v>0.12</v>
      </c>
      <c r="N484">
        <v>0.06</v>
      </c>
      <c r="O484">
        <v>23.7</v>
      </c>
      <c r="P484">
        <v>1.9</v>
      </c>
      <c r="Q484" s="7">
        <f t="shared" si="56"/>
        <v>3.2522212832062576</v>
      </c>
      <c r="R484" s="7">
        <f t="shared" si="57"/>
        <v>0.10352453752617567</v>
      </c>
      <c r="S484" s="7">
        <f t="shared" si="58"/>
        <v>1.4461958403957915</v>
      </c>
      <c r="T484" s="7">
        <f t="shared" si="59"/>
        <v>0.13753573361983137</v>
      </c>
      <c r="U484" s="7">
        <f t="shared" si="60"/>
        <v>0.1159397509178061</v>
      </c>
      <c r="V484" s="7">
        <f t="shared" si="61"/>
        <v>1.0564742340553671E-2</v>
      </c>
      <c r="W484" s="7">
        <f t="shared" si="62"/>
        <v>1.4409560003943585E-2</v>
      </c>
      <c r="X484" s="7">
        <f t="shared" si="63"/>
        <v>7.1796956615393911E-2</v>
      </c>
      <c r="Y484">
        <v>12.87671232876712</v>
      </c>
      <c r="Z484">
        <v>6.69</v>
      </c>
      <c r="AA484" t="s">
        <v>115</v>
      </c>
    </row>
    <row r="485" spans="1:27">
      <c r="A485" t="s">
        <v>942</v>
      </c>
      <c r="B485" t="s">
        <v>943</v>
      </c>
      <c r="C485">
        <v>0.26</v>
      </c>
      <c r="D485">
        <v>0.26</v>
      </c>
      <c r="E485">
        <v>0.1</v>
      </c>
      <c r="F485">
        <v>0.1</v>
      </c>
      <c r="G485">
        <v>0.85</v>
      </c>
      <c r="H485">
        <v>0.88</v>
      </c>
      <c r="I485">
        <v>0.19</v>
      </c>
      <c r="J485">
        <v>0.17</v>
      </c>
      <c r="K485">
        <v>17.990998999999999</v>
      </c>
      <c r="L485">
        <v>7.0000000000000001E-3</v>
      </c>
      <c r="M485">
        <v>4.9000000000000002E-2</v>
      </c>
      <c r="N485">
        <v>8.0000000000000002E-3</v>
      </c>
      <c r="O485">
        <v>58.1</v>
      </c>
      <c r="P485">
        <v>0.5</v>
      </c>
      <c r="Q485" s="7">
        <f t="shared" si="56"/>
        <v>0.12882569695247603</v>
      </c>
      <c r="R485" s="7">
        <f t="shared" si="57"/>
        <v>8.2956614240608708E-3</v>
      </c>
      <c r="S485" s="7">
        <f t="shared" si="58"/>
        <v>0.68686464961745908</v>
      </c>
      <c r="T485" s="7">
        <f t="shared" si="59"/>
        <v>9.9043836723927664E-2</v>
      </c>
      <c r="U485" s="7">
        <f t="shared" si="60"/>
        <v>5.9110555044531764E-3</v>
      </c>
      <c r="V485" s="7">
        <f t="shared" si="61"/>
        <v>2.6989897007719937E-4</v>
      </c>
      <c r="W485" s="7">
        <f t="shared" si="62"/>
        <v>8.9082556362808876E-5</v>
      </c>
      <c r="X485" s="7">
        <f t="shared" si="63"/>
        <v>9.8866881384331223E-2</v>
      </c>
      <c r="Y485">
        <v>1.1041095890410959</v>
      </c>
      <c r="Z485">
        <v>4</v>
      </c>
      <c r="AA485" t="s">
        <v>100</v>
      </c>
    </row>
    <row r="486" spans="1:27">
      <c r="A486" t="s">
        <v>944</v>
      </c>
      <c r="B486" t="s">
        <v>943</v>
      </c>
      <c r="C486">
        <v>0.26</v>
      </c>
      <c r="D486">
        <v>0.26</v>
      </c>
      <c r="E486">
        <v>0.1</v>
      </c>
      <c r="F486">
        <v>0.1</v>
      </c>
      <c r="G486">
        <v>0.88</v>
      </c>
      <c r="H486">
        <v>0.88</v>
      </c>
      <c r="I486">
        <v>0.17</v>
      </c>
      <c r="J486">
        <v>0.17</v>
      </c>
      <c r="K486">
        <v>36.07</v>
      </c>
      <c r="L486">
        <v>0.155</v>
      </c>
      <c r="M486">
        <v>1.4999999999999999E-2</v>
      </c>
      <c r="N486">
        <v>1.0999999999999999E-2</v>
      </c>
      <c r="O486" s="2"/>
      <c r="P486" s="2"/>
      <c r="Q486" s="7">
        <f t="shared" si="56"/>
        <v>0.20483134148144946</v>
      </c>
      <c r="R486" s="7">
        <f t="shared" si="57"/>
        <v>1.3202943527190198E-2</v>
      </c>
      <c r="S486" s="7">
        <f t="shared" si="58"/>
        <v>0</v>
      </c>
      <c r="T486" s="7">
        <f t="shared" si="59"/>
        <v>0</v>
      </c>
      <c r="U486" s="7">
        <f t="shared" si="60"/>
        <v>0</v>
      </c>
      <c r="V486" s="7">
        <f t="shared" si="61"/>
        <v>0</v>
      </c>
      <c r="W486" s="7">
        <f t="shared" si="62"/>
        <v>0</v>
      </c>
      <c r="X486" s="7">
        <f t="shared" si="63"/>
        <v>0</v>
      </c>
      <c r="Y486" s="2"/>
      <c r="Z486" s="2"/>
      <c r="AA486" t="s">
        <v>100</v>
      </c>
    </row>
    <row r="487" spans="1:27">
      <c r="A487" t="s">
        <v>945</v>
      </c>
      <c r="B487" t="s">
        <v>943</v>
      </c>
      <c r="C487">
        <v>0.26</v>
      </c>
      <c r="D487">
        <v>0.26</v>
      </c>
      <c r="E487">
        <v>0.1</v>
      </c>
      <c r="F487">
        <v>0.1</v>
      </c>
      <c r="G487">
        <v>0.88</v>
      </c>
      <c r="H487">
        <v>0.88</v>
      </c>
      <c r="I487">
        <v>0.17</v>
      </c>
      <c r="J487">
        <v>0.17</v>
      </c>
      <c r="K487">
        <v>5174</v>
      </c>
      <c r="L487">
        <v>176.5</v>
      </c>
      <c r="M487">
        <v>0.38900000000000001</v>
      </c>
      <c r="N487">
        <v>5.8500000000000003E-2</v>
      </c>
      <c r="O487" s="2"/>
      <c r="P487" s="2"/>
      <c r="Q487" s="7">
        <f t="shared" si="56"/>
        <v>5.6128477755151298</v>
      </c>
      <c r="R487" s="7">
        <f t="shared" si="57"/>
        <v>0.38331164898707865</v>
      </c>
      <c r="S487" s="7">
        <f t="shared" si="58"/>
        <v>0</v>
      </c>
      <c r="T487" s="7">
        <f t="shared" si="59"/>
        <v>0</v>
      </c>
      <c r="U487" s="7">
        <f t="shared" si="60"/>
        <v>0</v>
      </c>
      <c r="V487" s="7">
        <f t="shared" si="61"/>
        <v>0</v>
      </c>
      <c r="W487" s="7">
        <f t="shared" si="62"/>
        <v>0</v>
      </c>
      <c r="X487" s="7">
        <f t="shared" si="63"/>
        <v>0</v>
      </c>
      <c r="Y487" s="2"/>
      <c r="Z487" s="2"/>
      <c r="AA487" t="s">
        <v>100</v>
      </c>
    </row>
    <row r="488" spans="1:27">
      <c r="A488" t="s">
        <v>946</v>
      </c>
      <c r="B488" t="s">
        <v>947</v>
      </c>
      <c r="C488">
        <v>0.21</v>
      </c>
      <c r="D488">
        <v>0.21</v>
      </c>
      <c r="E488">
        <v>0.02</v>
      </c>
      <c r="F488">
        <v>0.02</v>
      </c>
      <c r="G488">
        <v>1</v>
      </c>
      <c r="H488">
        <v>1</v>
      </c>
      <c r="I488">
        <v>7.0000000000000007E-2</v>
      </c>
      <c r="J488">
        <v>0.08</v>
      </c>
      <c r="K488">
        <v>379</v>
      </c>
      <c r="L488">
        <v>2</v>
      </c>
      <c r="M488">
        <v>0.05</v>
      </c>
      <c r="N488">
        <v>0.03</v>
      </c>
      <c r="O488">
        <v>163.5</v>
      </c>
      <c r="P488">
        <v>3</v>
      </c>
      <c r="Q488" s="7">
        <f t="shared" si="56"/>
        <v>1.025410035945671</v>
      </c>
      <c r="R488" s="7">
        <f t="shared" si="57"/>
        <v>2.7581197832649926E-2</v>
      </c>
      <c r="S488" s="7">
        <f t="shared" si="58"/>
        <v>5.8129613458152392</v>
      </c>
      <c r="T488" s="7">
        <f t="shared" si="59"/>
        <v>0.29179706484648682</v>
      </c>
      <c r="U488" s="7">
        <f t="shared" si="60"/>
        <v>0.10665984120761909</v>
      </c>
      <c r="V488" s="7">
        <f t="shared" si="61"/>
        <v>8.7412952568650237E-3</v>
      </c>
      <c r="W488" s="7">
        <f t="shared" si="62"/>
        <v>1.0225085920519331E-2</v>
      </c>
      <c r="X488" s="7">
        <f t="shared" si="63"/>
        <v>0.27127152947137784</v>
      </c>
      <c r="Y488">
        <v>8.1397260273972609</v>
      </c>
      <c r="Z488">
        <v>7.33</v>
      </c>
      <c r="AA488" t="s">
        <v>292</v>
      </c>
    </row>
    <row r="489" spans="1:27">
      <c r="A489" t="s">
        <v>948</v>
      </c>
      <c r="B489" t="s">
        <v>949</v>
      </c>
      <c r="C489">
        <v>0.36</v>
      </c>
      <c r="D489">
        <v>0.36</v>
      </c>
      <c r="E489">
        <v>0.02</v>
      </c>
      <c r="F489">
        <v>0.02</v>
      </c>
      <c r="G489">
        <v>1.1599999999999999</v>
      </c>
      <c r="H489">
        <v>1.17</v>
      </c>
      <c r="I489">
        <v>0.08</v>
      </c>
      <c r="J489">
        <v>0.11</v>
      </c>
      <c r="K489">
        <v>1116</v>
      </c>
      <c r="L489">
        <v>26</v>
      </c>
      <c r="M489">
        <v>0.81</v>
      </c>
      <c r="N489">
        <v>3.5000000000000003E-2</v>
      </c>
      <c r="O489">
        <v>37.299999999999997</v>
      </c>
      <c r="P489">
        <v>3</v>
      </c>
      <c r="Q489" s="7">
        <f t="shared" si="56"/>
        <v>2.2197778186261128</v>
      </c>
      <c r="R489" s="7">
        <f t="shared" si="57"/>
        <v>7.7640433851070001E-2</v>
      </c>
      <c r="S489" s="7">
        <f t="shared" si="58"/>
        <v>1.2392161032300777</v>
      </c>
      <c r="T489" s="7">
        <f t="shared" si="59"/>
        <v>0.1537968964022087</v>
      </c>
      <c r="U489" s="7">
        <f t="shared" si="60"/>
        <v>9.9668855487673819E-2</v>
      </c>
      <c r="V489" s="7">
        <f t="shared" si="61"/>
        <v>0.10215695413368048</v>
      </c>
      <c r="W489" s="7">
        <f t="shared" si="62"/>
        <v>9.6235420203052632E-3</v>
      </c>
      <c r="X489" s="7">
        <f t="shared" si="63"/>
        <v>5.6488483338123209E-2</v>
      </c>
      <c r="Y489">
        <v>5.4493150684931511</v>
      </c>
      <c r="Z489">
        <v>2.19</v>
      </c>
      <c r="AA489" t="s">
        <v>109</v>
      </c>
    </row>
    <row r="490" spans="1:27">
      <c r="A490" t="s">
        <v>950</v>
      </c>
      <c r="B490" t="s">
        <v>951</v>
      </c>
      <c r="C490">
        <v>-0.75</v>
      </c>
      <c r="D490">
        <v>-0.75</v>
      </c>
      <c r="E490">
        <v>0.12</v>
      </c>
      <c r="F490">
        <v>0.12</v>
      </c>
      <c r="G490">
        <v>0.69</v>
      </c>
      <c r="H490">
        <v>0.69</v>
      </c>
      <c r="I490">
        <v>0.06</v>
      </c>
      <c r="J490">
        <v>0.06</v>
      </c>
      <c r="K490">
        <v>2558</v>
      </c>
      <c r="L490">
        <v>8</v>
      </c>
      <c r="M490">
        <v>0.57699999999999996</v>
      </c>
      <c r="N490">
        <v>1.0999999999999999E-2</v>
      </c>
      <c r="O490">
        <v>1243</v>
      </c>
      <c r="P490">
        <v>24.5</v>
      </c>
      <c r="Q490" s="7">
        <f t="shared" si="56"/>
        <v>3.236096626388751</v>
      </c>
      <c r="R490" s="7">
        <f t="shared" si="57"/>
        <v>9.404225402669919E-2</v>
      </c>
      <c r="S490" s="7">
        <f t="shared" si="58"/>
        <v>53.329423481150833</v>
      </c>
      <c r="T490" s="7">
        <f t="shared" si="59"/>
        <v>3.3050280925071696</v>
      </c>
      <c r="U490" s="7">
        <f t="shared" si="60"/>
        <v>1.0511431015995139</v>
      </c>
      <c r="V490" s="7">
        <f t="shared" si="61"/>
        <v>0.50741502903718527</v>
      </c>
      <c r="W490" s="7">
        <f t="shared" si="62"/>
        <v>5.559491632124143E-2</v>
      </c>
      <c r="X490" s="7">
        <f t="shared" si="63"/>
        <v>3.0915607815159905</v>
      </c>
      <c r="Y490">
        <v>7.536986301369863</v>
      </c>
      <c r="Z490">
        <v>4.7</v>
      </c>
      <c r="AA490" t="s">
        <v>129</v>
      </c>
    </row>
    <row r="491" spans="1:27">
      <c r="A491" t="s">
        <v>952</v>
      </c>
      <c r="B491" t="s">
        <v>953</v>
      </c>
      <c r="C491">
        <v>0.04</v>
      </c>
      <c r="D491">
        <v>0.04</v>
      </c>
      <c r="E491">
        <v>0.06</v>
      </c>
      <c r="F491">
        <v>0.06</v>
      </c>
      <c r="G491">
        <v>0.83</v>
      </c>
      <c r="H491">
        <v>0.8</v>
      </c>
      <c r="I491">
        <v>0.19</v>
      </c>
      <c r="J491">
        <v>0.14000000000000001</v>
      </c>
      <c r="K491">
        <v>6.0880999999999998</v>
      </c>
      <c r="L491">
        <v>1.8E-3</v>
      </c>
      <c r="M491">
        <v>8.5999999999999993E-2</v>
      </c>
      <c r="N491">
        <v>1.9E-2</v>
      </c>
      <c r="O491">
        <v>125.8</v>
      </c>
      <c r="P491">
        <v>2.2999999999999998</v>
      </c>
      <c r="Q491" s="7">
        <f t="shared" si="56"/>
        <v>6.0602322874869531E-2</v>
      </c>
      <c r="R491" s="7">
        <f t="shared" si="57"/>
        <v>3.5351556819177322E-3</v>
      </c>
      <c r="S491" s="7">
        <f t="shared" si="58"/>
        <v>0.97013623192747656</v>
      </c>
      <c r="T491" s="7">
        <f t="shared" si="59"/>
        <v>0.15463384736907543</v>
      </c>
      <c r="U491" s="7">
        <f t="shared" si="60"/>
        <v>1.7736989931901398E-2</v>
      </c>
      <c r="V491" s="7">
        <f t="shared" si="61"/>
        <v>1.5970141193965533E-3</v>
      </c>
      <c r="W491" s="7">
        <f t="shared" si="62"/>
        <v>9.5609753314907116E-5</v>
      </c>
      <c r="X491" s="7">
        <f t="shared" si="63"/>
        <v>0.15360490338851707</v>
      </c>
      <c r="Y491">
        <v>0.53150684931506853</v>
      </c>
      <c r="Z491">
        <v>89.5</v>
      </c>
      <c r="AA491" t="s">
        <v>137</v>
      </c>
    </row>
    <row r="492" spans="1:27">
      <c r="A492" t="s">
        <v>954</v>
      </c>
      <c r="B492" t="s">
        <v>955</v>
      </c>
      <c r="C492">
        <v>-0.21</v>
      </c>
      <c r="D492">
        <v>-0.21</v>
      </c>
      <c r="E492">
        <v>0.02</v>
      </c>
      <c r="F492">
        <v>0.02</v>
      </c>
      <c r="G492">
        <v>2.0299999999999998</v>
      </c>
      <c r="H492">
        <v>1.67</v>
      </c>
      <c r="I492">
        <v>0.2</v>
      </c>
      <c r="J492">
        <v>0.16</v>
      </c>
      <c r="K492">
        <v>387.1</v>
      </c>
      <c r="L492">
        <v>3.4</v>
      </c>
      <c r="M492">
        <v>0.16800000000000001</v>
      </c>
      <c r="N492">
        <v>7.0000000000000007E-2</v>
      </c>
      <c r="O492">
        <v>33.5</v>
      </c>
      <c r="P492">
        <v>2.2000000000000002</v>
      </c>
      <c r="Q492" s="7">
        <f t="shared" si="56"/>
        <v>1.2338405190894375</v>
      </c>
      <c r="R492" s="7">
        <f t="shared" si="57"/>
        <v>4.0060945620942819E-2</v>
      </c>
      <c r="S492" s="7">
        <f t="shared" si="58"/>
        <v>1.6664415493696403</v>
      </c>
      <c r="T492" s="7">
        <f t="shared" si="59"/>
        <v>0.17352018573053227</v>
      </c>
      <c r="U492" s="7">
        <f t="shared" si="60"/>
        <v>0.10943795249591669</v>
      </c>
      <c r="V492" s="7">
        <f t="shared" si="61"/>
        <v>2.0166532843563713E-2</v>
      </c>
      <c r="W492" s="7">
        <f t="shared" si="62"/>
        <v>4.8789298784610155E-3</v>
      </c>
      <c r="X492" s="7">
        <f t="shared" si="63"/>
        <v>0.13304922549857409</v>
      </c>
      <c r="Y492">
        <v>3.5424657534246582</v>
      </c>
      <c r="Z492">
        <v>6.1</v>
      </c>
      <c r="AA492" t="s">
        <v>25</v>
      </c>
    </row>
    <row r="493" spans="1:27">
      <c r="A493" t="s">
        <v>956</v>
      </c>
      <c r="B493" t="s">
        <v>957</v>
      </c>
      <c r="C493">
        <v>-0.24</v>
      </c>
      <c r="D493">
        <v>-0.24</v>
      </c>
      <c r="E493">
        <v>0.02</v>
      </c>
      <c r="F493">
        <v>0.02</v>
      </c>
      <c r="G493">
        <v>0.86</v>
      </c>
      <c r="H493">
        <v>0.86</v>
      </c>
      <c r="I493">
        <v>0.06</v>
      </c>
      <c r="J493">
        <v>0.06</v>
      </c>
      <c r="K493">
        <v>1362.3</v>
      </c>
      <c r="L493">
        <v>4.3</v>
      </c>
      <c r="M493">
        <v>0.45900000000000002</v>
      </c>
      <c r="N493">
        <v>8.0000000000000002E-3</v>
      </c>
      <c r="O493" s="2"/>
      <c r="P493" s="2"/>
      <c r="Q493" s="7">
        <f t="shared" si="56"/>
        <v>2.2881583626062549</v>
      </c>
      <c r="R493" s="7">
        <f t="shared" si="57"/>
        <v>5.343037899989931E-2</v>
      </c>
      <c r="S493" s="7">
        <f t="shared" si="58"/>
        <v>0</v>
      </c>
      <c r="T493" s="7">
        <f t="shared" si="59"/>
        <v>0</v>
      </c>
      <c r="U493" s="7">
        <f t="shared" si="60"/>
        <v>0</v>
      </c>
      <c r="V493" s="7">
        <f t="shared" si="61"/>
        <v>0</v>
      </c>
      <c r="W493" s="7">
        <f t="shared" si="62"/>
        <v>0</v>
      </c>
      <c r="X493" s="7">
        <f t="shared" si="63"/>
        <v>0</v>
      </c>
      <c r="Y493">
        <v>4.41</v>
      </c>
      <c r="Z493">
        <v>3.93</v>
      </c>
      <c r="AA493" t="s">
        <v>700</v>
      </c>
    </row>
    <row r="494" spans="1:27">
      <c r="A494" t="s">
        <v>958</v>
      </c>
      <c r="B494" t="s">
        <v>959</v>
      </c>
      <c r="C494">
        <v>-0.14000000000000001</v>
      </c>
      <c r="D494">
        <v>-0.14000000000000001</v>
      </c>
      <c r="E494">
        <v>0.01</v>
      </c>
      <c r="F494">
        <v>0.01</v>
      </c>
      <c r="G494">
        <v>0.87</v>
      </c>
      <c r="H494">
        <v>0.87</v>
      </c>
      <c r="I494">
        <v>0.06</v>
      </c>
      <c r="J494">
        <v>0.06</v>
      </c>
      <c r="K494">
        <v>2443</v>
      </c>
      <c r="L494">
        <v>161</v>
      </c>
      <c r="M494">
        <v>0.08</v>
      </c>
      <c r="N494">
        <v>5.5E-2</v>
      </c>
      <c r="O494">
        <v>41.3</v>
      </c>
      <c r="P494">
        <v>2.9</v>
      </c>
      <c r="Q494" s="7">
        <f t="shared" si="56"/>
        <v>3.3904719251846345</v>
      </c>
      <c r="R494" s="7">
        <f t="shared" si="57"/>
        <v>0.1681195593935447</v>
      </c>
      <c r="S494" s="7">
        <f t="shared" si="58"/>
        <v>2.4855356105295292</v>
      </c>
      <c r="T494" s="7">
        <f t="shared" si="59"/>
        <v>0.2159217268870581</v>
      </c>
      <c r="U494" s="7">
        <f t="shared" si="60"/>
        <v>0.17452913487979746</v>
      </c>
      <c r="V494" s="7">
        <f t="shared" si="61"/>
        <v>1.1006800207658946E-2</v>
      </c>
      <c r="W494" s="7">
        <f t="shared" si="62"/>
        <v>5.4601068808194077E-2</v>
      </c>
      <c r="X494" s="7">
        <f t="shared" si="63"/>
        <v>0.11427749933469099</v>
      </c>
      <c r="Y494">
        <v>5.441095890410959</v>
      </c>
      <c r="Z494">
        <v>1.6</v>
      </c>
      <c r="AA494" t="s">
        <v>109</v>
      </c>
    </row>
    <row r="495" spans="1:27">
      <c r="A495" t="s">
        <v>960</v>
      </c>
      <c r="B495" t="s">
        <v>961</v>
      </c>
      <c r="C495">
        <v>0</v>
      </c>
      <c r="D495">
        <v>0</v>
      </c>
      <c r="E495">
        <v>0.04</v>
      </c>
      <c r="F495">
        <v>0.04</v>
      </c>
      <c r="G495">
        <v>2.54</v>
      </c>
      <c r="H495">
        <v>2.23</v>
      </c>
      <c r="I495">
        <v>0.11</v>
      </c>
      <c r="J495">
        <v>0.2</v>
      </c>
      <c r="K495">
        <v>311.60000000000002</v>
      </c>
      <c r="L495">
        <v>1.8</v>
      </c>
      <c r="M495">
        <v>0.129</v>
      </c>
      <c r="N495">
        <v>9.1999999999999998E-2</v>
      </c>
      <c r="O495">
        <v>26.33</v>
      </c>
      <c r="P495">
        <v>3.6</v>
      </c>
      <c r="Q495" s="7">
        <f t="shared" si="56"/>
        <v>1.1757220883285437</v>
      </c>
      <c r="R495" s="7">
        <f t="shared" si="57"/>
        <v>3.5439076631695238E-2</v>
      </c>
      <c r="S495" s="7">
        <f t="shared" si="58"/>
        <v>1.4862303367684955</v>
      </c>
      <c r="T495" s="7">
        <f t="shared" si="59"/>
        <v>0.20978932939192615</v>
      </c>
      <c r="U495" s="7">
        <f t="shared" si="60"/>
        <v>0.20320657851753071</v>
      </c>
      <c r="V495" s="7">
        <f t="shared" si="61"/>
        <v>1.7937072459568177E-2</v>
      </c>
      <c r="W495" s="7">
        <f t="shared" si="62"/>
        <v>2.8618042428148194E-3</v>
      </c>
      <c r="X495" s="7">
        <f t="shared" si="63"/>
        <v>4.8874540222581316E-2</v>
      </c>
      <c r="Y495">
        <v>8.8219178082191778</v>
      </c>
      <c r="Z495">
        <v>12.4</v>
      </c>
      <c r="AA495" t="s">
        <v>962</v>
      </c>
    </row>
    <row r="496" spans="1:27">
      <c r="A496" t="s">
        <v>963</v>
      </c>
      <c r="B496" t="s">
        <v>964</v>
      </c>
      <c r="K496">
        <v>1481</v>
      </c>
      <c r="L496">
        <v>22</v>
      </c>
      <c r="M496">
        <v>0.33</v>
      </c>
      <c r="N496">
        <v>0.15</v>
      </c>
      <c r="O496" s="2"/>
      <c r="P496" s="2"/>
      <c r="Q496" s="7">
        <f t="shared" si="56"/>
        <v>0</v>
      </c>
      <c r="R496" s="7" t="e">
        <f t="shared" si="57"/>
        <v>#DIV/0!</v>
      </c>
      <c r="S496" s="7">
        <f t="shared" si="58"/>
        <v>0</v>
      </c>
      <c r="T496" s="7" t="e">
        <f t="shared" si="59"/>
        <v>#DIV/0!</v>
      </c>
      <c r="U496" s="7">
        <f t="shared" si="60"/>
        <v>0</v>
      </c>
      <c r="V496" s="7">
        <f t="shared" si="61"/>
        <v>0</v>
      </c>
      <c r="W496" s="7">
        <f t="shared" si="62"/>
        <v>0</v>
      </c>
      <c r="X496" s="7" t="e">
        <f t="shared" si="63"/>
        <v>#DIV/0!</v>
      </c>
      <c r="Y496">
        <v>14.260273972602739</v>
      </c>
      <c r="Z496">
        <v>0.72</v>
      </c>
      <c r="AA496" s="2"/>
    </row>
    <row r="497" spans="1:27">
      <c r="A497" t="s">
        <v>965</v>
      </c>
      <c r="B497" t="s">
        <v>966</v>
      </c>
      <c r="C497">
        <v>0.37</v>
      </c>
      <c r="D497">
        <v>0.37</v>
      </c>
      <c r="E497">
        <v>0.03</v>
      </c>
      <c r="F497">
        <v>0.03</v>
      </c>
      <c r="G497">
        <v>1.05</v>
      </c>
      <c r="H497">
        <v>1.06</v>
      </c>
      <c r="I497">
        <v>0.08</v>
      </c>
      <c r="J497">
        <v>0.09</v>
      </c>
      <c r="K497">
        <v>2532.5</v>
      </c>
      <c r="L497">
        <v>10.6</v>
      </c>
      <c r="M497">
        <v>0.189</v>
      </c>
      <c r="N497">
        <v>1.4E-2</v>
      </c>
      <c r="O497">
        <v>126.1</v>
      </c>
      <c r="P497">
        <v>1.9</v>
      </c>
      <c r="Q497" s="7">
        <f t="shared" si="56"/>
        <v>3.7091381970491022</v>
      </c>
      <c r="R497" s="7">
        <f t="shared" si="57"/>
        <v>0.10548459594502201</v>
      </c>
      <c r="S497" s="7">
        <f t="shared" si="58"/>
        <v>8.6313817498817347</v>
      </c>
      <c r="T497" s="7">
        <f t="shared" si="59"/>
        <v>0.45411637671541472</v>
      </c>
      <c r="U497" s="7">
        <f t="shared" si="60"/>
        <v>0.13005254024405469</v>
      </c>
      <c r="V497" s="7">
        <f t="shared" si="61"/>
        <v>2.3684676437200305E-2</v>
      </c>
      <c r="W497" s="7">
        <f t="shared" si="62"/>
        <v>1.2042467462816253E-2</v>
      </c>
      <c r="X497" s="7">
        <f t="shared" si="63"/>
        <v>0.43428335848461558</v>
      </c>
      <c r="Y497">
        <v>6</v>
      </c>
      <c r="Z497">
        <v>10</v>
      </c>
      <c r="AA497" t="s">
        <v>109</v>
      </c>
    </row>
    <row r="498" spans="1:27">
      <c r="A498" t="s">
        <v>967</v>
      </c>
      <c r="B498" t="s">
        <v>966</v>
      </c>
      <c r="C498">
        <v>0.37</v>
      </c>
      <c r="D498">
        <v>0.37</v>
      </c>
      <c r="E498">
        <v>0.03</v>
      </c>
      <c r="F498">
        <v>0.03</v>
      </c>
      <c r="G498">
        <v>1.05</v>
      </c>
      <c r="H498">
        <v>1.06</v>
      </c>
      <c r="I498">
        <v>0.08</v>
      </c>
      <c r="J498">
        <v>0.09</v>
      </c>
      <c r="K498">
        <v>6921</v>
      </c>
      <c r="L498">
        <v>621</v>
      </c>
      <c r="M498">
        <v>0.35</v>
      </c>
      <c r="N498">
        <v>0.1</v>
      </c>
      <c r="O498">
        <v>35.799999999999997</v>
      </c>
      <c r="P498">
        <v>3.4</v>
      </c>
      <c r="Q498" s="7">
        <f t="shared" si="56"/>
        <v>7.2502438168701877</v>
      </c>
      <c r="R498" s="7">
        <f t="shared" si="57"/>
        <v>0.47978777486059959</v>
      </c>
      <c r="S498" s="7">
        <f t="shared" si="58"/>
        <v>3.2682123869733593</v>
      </c>
      <c r="T498" s="7">
        <f t="shared" si="59"/>
        <v>0.38720637479699066</v>
      </c>
      <c r="U498" s="7">
        <f t="shared" si="60"/>
        <v>0.31038888591367103</v>
      </c>
      <c r="V498" s="7">
        <f t="shared" si="61"/>
        <v>0.13035604962286904</v>
      </c>
      <c r="W498" s="7">
        <f t="shared" si="62"/>
        <v>9.7748875033013424E-2</v>
      </c>
      <c r="X498" s="7">
        <f t="shared" si="63"/>
        <v>0.1644383590929992</v>
      </c>
      <c r="Y498" s="2"/>
      <c r="Z498" s="2"/>
      <c r="AA498" t="s">
        <v>109</v>
      </c>
    </row>
    <row r="499" spans="1:27">
      <c r="A499" t="s">
        <v>968</v>
      </c>
      <c r="B499" t="s">
        <v>969</v>
      </c>
      <c r="K499">
        <v>990.7</v>
      </c>
      <c r="L499">
        <v>5.6</v>
      </c>
      <c r="M499">
        <v>0.83799999999999997</v>
      </c>
      <c r="N499">
        <v>8.0999999999999996E-3</v>
      </c>
      <c r="O499" s="2"/>
      <c r="P499" s="2"/>
      <c r="Q499" s="7">
        <f t="shared" si="56"/>
        <v>0</v>
      </c>
      <c r="R499" s="7" t="e">
        <f t="shared" si="57"/>
        <v>#DIV/0!</v>
      </c>
      <c r="S499" s="7">
        <f t="shared" si="58"/>
        <v>0</v>
      </c>
      <c r="T499" s="7" t="e">
        <f t="shared" si="59"/>
        <v>#DIV/0!</v>
      </c>
      <c r="U499" s="7">
        <f t="shared" si="60"/>
        <v>0</v>
      </c>
      <c r="V499" s="7">
        <f t="shared" si="61"/>
        <v>0</v>
      </c>
      <c r="W499" s="7">
        <f t="shared" si="62"/>
        <v>0</v>
      </c>
      <c r="X499" s="7" t="e">
        <f t="shared" si="63"/>
        <v>#DIV/0!</v>
      </c>
      <c r="Y499">
        <v>3.9367123287671242</v>
      </c>
      <c r="Z499">
        <v>14.09</v>
      </c>
      <c r="AA499" s="2"/>
    </row>
    <row r="500" spans="1:27">
      <c r="A500" t="s">
        <v>970</v>
      </c>
      <c r="B500" t="s">
        <v>971</v>
      </c>
      <c r="K500">
        <v>15.077999999999999</v>
      </c>
      <c r="L500">
        <v>2.9999999999999997E-4</v>
      </c>
      <c r="M500">
        <v>0.25</v>
      </c>
      <c r="N500">
        <v>1E-3</v>
      </c>
      <c r="O500" s="2"/>
      <c r="P500" s="2"/>
      <c r="Q500" s="7">
        <f t="shared" si="56"/>
        <v>0</v>
      </c>
      <c r="R500" s="7" t="e">
        <f t="shared" si="57"/>
        <v>#DIV/0!</v>
      </c>
      <c r="S500" s="7">
        <f t="shared" si="58"/>
        <v>0</v>
      </c>
      <c r="T500" s="7" t="e">
        <f t="shared" si="59"/>
        <v>#DIV/0!</v>
      </c>
      <c r="U500" s="7">
        <f t="shared" si="60"/>
        <v>0</v>
      </c>
      <c r="V500" s="7">
        <f t="shared" si="61"/>
        <v>0</v>
      </c>
      <c r="W500" s="7">
        <f t="shared" si="62"/>
        <v>0</v>
      </c>
      <c r="X500" s="7" t="e">
        <f t="shared" si="63"/>
        <v>#DIV/0!</v>
      </c>
      <c r="Y500" s="2"/>
      <c r="Z500" s="2"/>
      <c r="AA500" s="2"/>
    </row>
    <row r="501" spans="1:27">
      <c r="A501" t="s">
        <v>972</v>
      </c>
      <c r="B501" t="s">
        <v>973</v>
      </c>
      <c r="K501">
        <v>2073.6</v>
      </c>
      <c r="L501">
        <v>2.95</v>
      </c>
      <c r="M501">
        <v>0.53200000000000003</v>
      </c>
      <c r="N501">
        <v>4.0000000000000001E-3</v>
      </c>
      <c r="O501" s="2"/>
      <c r="P501" s="2"/>
      <c r="Q501" s="7">
        <f t="shared" si="56"/>
        <v>0</v>
      </c>
      <c r="R501" s="7" t="e">
        <f t="shared" si="57"/>
        <v>#DIV/0!</v>
      </c>
      <c r="S501" s="7">
        <f t="shared" si="58"/>
        <v>0</v>
      </c>
      <c r="T501" s="7" t="e">
        <f t="shared" si="59"/>
        <v>#DIV/0!</v>
      </c>
      <c r="U501" s="7">
        <f t="shared" si="60"/>
        <v>0</v>
      </c>
      <c r="V501" s="7">
        <f t="shared" si="61"/>
        <v>0</v>
      </c>
      <c r="W501" s="7">
        <f t="shared" si="62"/>
        <v>0</v>
      </c>
      <c r="X501" s="7" t="e">
        <f t="shared" si="63"/>
        <v>#DIV/0!</v>
      </c>
      <c r="Y501" s="2"/>
      <c r="Z501" s="2"/>
      <c r="AA501" s="2"/>
    </row>
    <row r="502" spans="1:27">
      <c r="A502" t="s">
        <v>974</v>
      </c>
      <c r="B502" t="s">
        <v>975</v>
      </c>
      <c r="C502">
        <v>0.32</v>
      </c>
      <c r="D502">
        <v>0.28000000000000003</v>
      </c>
      <c r="E502">
        <v>0.05</v>
      </c>
      <c r="F502">
        <v>0.02</v>
      </c>
      <c r="G502">
        <v>1.25</v>
      </c>
      <c r="H502">
        <v>1.22</v>
      </c>
      <c r="I502">
        <v>0.08</v>
      </c>
      <c r="J502">
        <v>0.12</v>
      </c>
      <c r="K502">
        <v>1157</v>
      </c>
      <c r="L502">
        <v>27</v>
      </c>
      <c r="M502">
        <v>0.76</v>
      </c>
      <c r="N502">
        <v>0.05</v>
      </c>
      <c r="O502">
        <v>33.700000000000003</v>
      </c>
      <c r="P502">
        <v>2.2000000000000002</v>
      </c>
      <c r="Q502" s="7">
        <f t="shared" si="56"/>
        <v>2.3057573757728367</v>
      </c>
      <c r="R502" s="7">
        <f t="shared" si="57"/>
        <v>8.3677549334697343E-2</v>
      </c>
      <c r="S502" s="7">
        <f t="shared" si="58"/>
        <v>1.2913769141655183</v>
      </c>
      <c r="T502" s="7">
        <f t="shared" si="59"/>
        <v>0.15456920531559165</v>
      </c>
      <c r="U502" s="7">
        <f t="shared" si="60"/>
        <v>8.4303537423268252E-2</v>
      </c>
      <c r="V502" s="7">
        <f t="shared" si="61"/>
        <v>0.11617500648269341</v>
      </c>
      <c r="W502" s="7">
        <f t="shared" si="62"/>
        <v>1.004528282410516E-2</v>
      </c>
      <c r="X502" s="7">
        <f t="shared" si="63"/>
        <v>5.6453635591935225E-2</v>
      </c>
      <c r="Y502">
        <v>13.698630136986299</v>
      </c>
      <c r="Z502">
        <v>7.56</v>
      </c>
      <c r="AA502" t="s">
        <v>1521</v>
      </c>
    </row>
    <row r="503" spans="1:27">
      <c r="A503" t="s">
        <v>976</v>
      </c>
      <c r="B503" t="s">
        <v>977</v>
      </c>
      <c r="C503">
        <v>0.13</v>
      </c>
      <c r="D503">
        <v>0.13</v>
      </c>
      <c r="E503">
        <v>0.06</v>
      </c>
      <c r="F503">
        <v>0.06</v>
      </c>
      <c r="G503">
        <v>1.08</v>
      </c>
      <c r="H503">
        <v>0.92</v>
      </c>
      <c r="I503">
        <v>0.22</v>
      </c>
      <c r="J503">
        <v>0.08</v>
      </c>
      <c r="K503">
        <v>1684</v>
      </c>
      <c r="L503">
        <v>61</v>
      </c>
      <c r="M503">
        <v>0.18</v>
      </c>
      <c r="N503">
        <v>0.15</v>
      </c>
      <c r="O503">
        <v>8.6</v>
      </c>
      <c r="P503">
        <v>1.1000000000000001</v>
      </c>
      <c r="Q503" s="7">
        <f t="shared" si="56"/>
        <v>2.695434343605553</v>
      </c>
      <c r="R503" s="7">
        <f t="shared" si="57"/>
        <v>0.10169065688755725</v>
      </c>
      <c r="S503" s="7">
        <f t="shared" si="58"/>
        <v>0.46830534820452713</v>
      </c>
      <c r="T503" s="7">
        <f t="shared" si="59"/>
        <v>9.6769896543473316E-2</v>
      </c>
      <c r="U503" s="7">
        <f t="shared" si="60"/>
        <v>5.9899521281974406E-2</v>
      </c>
      <c r="V503" s="7">
        <f t="shared" si="61"/>
        <v>1.3067635801490524E-2</v>
      </c>
      <c r="W503" s="7">
        <f t="shared" si="62"/>
        <v>5.6545182582098492E-3</v>
      </c>
      <c r="X503" s="7">
        <f t="shared" si="63"/>
        <v>7.4657374351446343E-2</v>
      </c>
      <c r="Y503" s="2"/>
      <c r="Z503" s="2"/>
      <c r="AA503" t="s">
        <v>320</v>
      </c>
    </row>
    <row r="504" spans="1:27">
      <c r="A504" t="s">
        <v>978</v>
      </c>
      <c r="B504" t="s">
        <v>979</v>
      </c>
      <c r="C504">
        <v>-0.14000000000000001</v>
      </c>
      <c r="D504">
        <v>-0.14000000000000001</v>
      </c>
      <c r="E504">
        <v>0.02</v>
      </c>
      <c r="F504">
        <v>0.02</v>
      </c>
      <c r="G504">
        <v>1.36</v>
      </c>
      <c r="H504">
        <v>1.57</v>
      </c>
      <c r="I504">
        <v>7.0000000000000007E-2</v>
      </c>
      <c r="J504">
        <v>0.17</v>
      </c>
      <c r="K504">
        <v>912</v>
      </c>
      <c r="L504">
        <v>41</v>
      </c>
      <c r="M504">
        <v>0.11700000000000001</v>
      </c>
      <c r="N504">
        <v>0.17849999999999999</v>
      </c>
      <c r="O504">
        <v>31.9</v>
      </c>
      <c r="P504">
        <v>2.7</v>
      </c>
      <c r="Q504" s="7">
        <f t="shared" si="56"/>
        <v>2.1401022981847295</v>
      </c>
      <c r="R504" s="7">
        <f t="shared" si="57"/>
        <v>0.10040208017022517</v>
      </c>
      <c r="S504" s="7">
        <f t="shared" si="58"/>
        <v>2.0414519313328814</v>
      </c>
      <c r="T504" s="7">
        <f t="shared" si="59"/>
        <v>0.19063571029293519</v>
      </c>
      <c r="U504" s="7">
        <f t="shared" si="60"/>
        <v>0.17278746754228153</v>
      </c>
      <c r="V504" s="7">
        <f t="shared" si="61"/>
        <v>4.3226429452699569E-2</v>
      </c>
      <c r="W504" s="7">
        <f t="shared" si="62"/>
        <v>3.0591933181523479E-2</v>
      </c>
      <c r="X504" s="7">
        <f t="shared" si="63"/>
        <v>6.0680099869767176E-2</v>
      </c>
      <c r="Y504">
        <v>3.5424657534246582</v>
      </c>
      <c r="Z504">
        <v>5.2</v>
      </c>
      <c r="AA504" t="s">
        <v>25</v>
      </c>
    </row>
    <row r="505" spans="1:27">
      <c r="A505" t="s">
        <v>980</v>
      </c>
      <c r="B505" t="s">
        <v>981</v>
      </c>
      <c r="C505">
        <v>0.17</v>
      </c>
      <c r="D505">
        <v>0.17</v>
      </c>
      <c r="E505">
        <v>0.02</v>
      </c>
      <c r="F505">
        <v>0.02</v>
      </c>
      <c r="G505">
        <v>1.23</v>
      </c>
      <c r="H505">
        <v>1.23</v>
      </c>
      <c r="I505">
        <v>0.08</v>
      </c>
      <c r="J505">
        <v>0.12</v>
      </c>
      <c r="K505">
        <v>466</v>
      </c>
      <c r="L505">
        <v>3</v>
      </c>
      <c r="M505">
        <v>0.3</v>
      </c>
      <c r="N505">
        <v>0.2</v>
      </c>
      <c r="O505">
        <v>12</v>
      </c>
      <c r="P505">
        <v>2</v>
      </c>
      <c r="Q505" s="7">
        <f t="shared" si="56"/>
        <v>1.260947694604027</v>
      </c>
      <c r="R505" s="7">
        <f t="shared" si="57"/>
        <v>4.1361996167531535E-2</v>
      </c>
      <c r="S505" s="7">
        <f t="shared" si="58"/>
        <v>0.50116124327241895</v>
      </c>
      <c r="T505" s="7">
        <f t="shared" si="59"/>
        <v>9.2422899109372153E-2</v>
      </c>
      <c r="U505" s="7">
        <f t="shared" si="60"/>
        <v>8.3526873878736516E-2</v>
      </c>
      <c r="V505" s="7">
        <f t="shared" si="61"/>
        <v>3.3043598457522132E-2</v>
      </c>
      <c r="W505" s="7">
        <f t="shared" si="62"/>
        <v>1.0754533117433894E-3</v>
      </c>
      <c r="X505" s="7">
        <f t="shared" si="63"/>
        <v>2.1730568813980226E-2</v>
      </c>
      <c r="Y505">
        <v>2.6164383561643829</v>
      </c>
      <c r="Z505">
        <v>4.2300000000000004</v>
      </c>
      <c r="AA505" t="s">
        <v>115</v>
      </c>
    </row>
    <row r="506" spans="1:27">
      <c r="A506" t="s">
        <v>982</v>
      </c>
      <c r="B506" t="s">
        <v>983</v>
      </c>
      <c r="C506">
        <v>-0.17</v>
      </c>
      <c r="D506">
        <v>-0.17</v>
      </c>
      <c r="E506">
        <v>0.01</v>
      </c>
      <c r="F506">
        <v>0.01</v>
      </c>
      <c r="G506">
        <v>0.96</v>
      </c>
      <c r="H506">
        <v>0.96</v>
      </c>
      <c r="I506">
        <v>7.0000000000000007E-2</v>
      </c>
      <c r="J506">
        <v>7.0000000000000007E-2</v>
      </c>
      <c r="K506">
        <v>16.545999999999999</v>
      </c>
      <c r="L506">
        <v>7.0000000000000001E-3</v>
      </c>
      <c r="M506">
        <v>0.13</v>
      </c>
      <c r="N506">
        <v>0.05</v>
      </c>
      <c r="O506">
        <v>3.03</v>
      </c>
      <c r="P506">
        <v>0.18</v>
      </c>
      <c r="Q506" s="7">
        <f t="shared" si="56"/>
        <v>0.12541722329266311</v>
      </c>
      <c r="R506" s="7">
        <f t="shared" si="57"/>
        <v>3.0485405153820792E-3</v>
      </c>
      <c r="S506" s="7">
        <f t="shared" si="58"/>
        <v>3.6646299597459353E-2</v>
      </c>
      <c r="T506" s="7">
        <f t="shared" si="59"/>
        <v>2.823392474181864E-3</v>
      </c>
      <c r="U506" s="7">
        <f t="shared" si="60"/>
        <v>2.1770078968787734E-3</v>
      </c>
      <c r="V506" s="7">
        <f t="shared" si="61"/>
        <v>2.4229574548213393E-4</v>
      </c>
      <c r="W506" s="7">
        <f t="shared" si="62"/>
        <v>5.1678975217014296E-6</v>
      </c>
      <c r="X506" s="7">
        <f t="shared" si="63"/>
        <v>1.7814173415431629E-3</v>
      </c>
      <c r="Y506">
        <v>7.4493150684931511</v>
      </c>
      <c r="Z506">
        <v>1.35</v>
      </c>
      <c r="AA506" t="s">
        <v>292</v>
      </c>
    </row>
    <row r="507" spans="1:27">
      <c r="A507" t="s">
        <v>984</v>
      </c>
      <c r="B507" t="s">
        <v>983</v>
      </c>
      <c r="C507">
        <v>-0.17</v>
      </c>
      <c r="D507">
        <v>-0.17</v>
      </c>
      <c r="E507">
        <v>0.01</v>
      </c>
      <c r="F507">
        <v>0.01</v>
      </c>
      <c r="G507">
        <v>0.96</v>
      </c>
      <c r="H507">
        <v>0.96</v>
      </c>
      <c r="I507">
        <v>7.0000000000000007E-2</v>
      </c>
      <c r="J507">
        <v>7.0000000000000007E-2</v>
      </c>
      <c r="K507">
        <v>51.28</v>
      </c>
      <c r="L507">
        <v>0.09</v>
      </c>
      <c r="M507">
        <v>0.11</v>
      </c>
      <c r="N507">
        <v>7.0000000000000007E-2</v>
      </c>
      <c r="O507">
        <v>2.83</v>
      </c>
      <c r="P507">
        <v>0.17</v>
      </c>
      <c r="Q507" s="7">
        <f t="shared" si="56"/>
        <v>0.26660022547723883</v>
      </c>
      <c r="R507" s="7">
        <f t="shared" si="57"/>
        <v>6.4873703706428186E-3</v>
      </c>
      <c r="S507" s="7">
        <f t="shared" si="58"/>
        <v>5.0024556266377723E-2</v>
      </c>
      <c r="T507" s="7">
        <f t="shared" si="59"/>
        <v>3.8854041686370729E-3</v>
      </c>
      <c r="U507" s="7">
        <f t="shared" si="60"/>
        <v>3.0050086803124431E-3</v>
      </c>
      <c r="V507" s="7">
        <f t="shared" si="61"/>
        <v>3.8990695743608514E-4</v>
      </c>
      <c r="W507" s="7">
        <f t="shared" si="62"/>
        <v>2.9265536037272456E-5</v>
      </c>
      <c r="X507" s="7">
        <f t="shared" si="63"/>
        <v>2.431749262948917E-3</v>
      </c>
      <c r="Y507">
        <v>7.4493150684931511</v>
      </c>
      <c r="Z507">
        <v>1.35</v>
      </c>
      <c r="AA507" t="s">
        <v>292</v>
      </c>
    </row>
    <row r="508" spans="1:27">
      <c r="A508" t="s">
        <v>985</v>
      </c>
      <c r="B508" t="s">
        <v>983</v>
      </c>
      <c r="C508">
        <v>-0.17</v>
      </c>
      <c r="D508">
        <v>-0.17</v>
      </c>
      <c r="E508">
        <v>0.01</v>
      </c>
      <c r="F508">
        <v>0.01</v>
      </c>
      <c r="G508">
        <v>0.96</v>
      </c>
      <c r="H508">
        <v>0.96</v>
      </c>
      <c r="I508">
        <v>7.0000000000000007E-2</v>
      </c>
      <c r="J508">
        <v>7.0000000000000007E-2</v>
      </c>
      <c r="K508">
        <v>274.5</v>
      </c>
      <c r="L508">
        <v>7.8</v>
      </c>
      <c r="M508">
        <v>0.38</v>
      </c>
      <c r="N508">
        <v>0.25</v>
      </c>
      <c r="O508">
        <v>1.79</v>
      </c>
      <c r="P508">
        <v>0.68</v>
      </c>
      <c r="Q508" s="7">
        <f t="shared" si="56"/>
        <v>0.81581195876659496</v>
      </c>
      <c r="R508" s="7">
        <f t="shared" si="57"/>
        <v>2.5139950711788261E-2</v>
      </c>
      <c r="S508" s="7">
        <f t="shared" si="58"/>
        <v>5.1510232851710747E-2</v>
      </c>
      <c r="T508" s="7">
        <f t="shared" si="59"/>
        <v>2.0545818380940245E-2</v>
      </c>
      <c r="U508" s="7">
        <f t="shared" si="60"/>
        <v>1.9568133150370558E-2</v>
      </c>
      <c r="V508" s="7">
        <f t="shared" si="61"/>
        <v>5.7193456298650306E-3</v>
      </c>
      <c r="W508" s="7">
        <f t="shared" si="62"/>
        <v>4.8789291589962857E-4</v>
      </c>
      <c r="X508" s="7">
        <f t="shared" si="63"/>
        <v>2.5039696525137171E-3</v>
      </c>
      <c r="Y508">
        <v>7.4493150684931511</v>
      </c>
      <c r="Z508">
        <v>1.35</v>
      </c>
      <c r="AA508" t="s">
        <v>292</v>
      </c>
    </row>
    <row r="509" spans="1:27">
      <c r="A509" t="s">
        <v>986</v>
      </c>
      <c r="B509" t="s">
        <v>987</v>
      </c>
      <c r="C509">
        <v>0</v>
      </c>
      <c r="D509">
        <v>0</v>
      </c>
      <c r="E509">
        <v>0.08</v>
      </c>
      <c r="F509">
        <v>0.08</v>
      </c>
      <c r="G509">
        <v>0.85</v>
      </c>
      <c r="H509">
        <v>0.85</v>
      </c>
      <c r="I509">
        <v>0.06</v>
      </c>
      <c r="J509">
        <v>0.06</v>
      </c>
      <c r="K509">
        <v>8.4920000000000009</v>
      </c>
      <c r="L509">
        <v>2.35E-2</v>
      </c>
      <c r="M509">
        <v>0.36</v>
      </c>
      <c r="N509">
        <v>0.36</v>
      </c>
      <c r="O509" s="2"/>
      <c r="P509" s="2"/>
      <c r="Q509" s="7">
        <f t="shared" si="56"/>
        <v>7.7200075060914086E-2</v>
      </c>
      <c r="R509" s="7">
        <f t="shared" si="57"/>
        <v>1.8220473425468425E-3</v>
      </c>
      <c r="S509" s="7">
        <f t="shared" si="58"/>
        <v>0</v>
      </c>
      <c r="T509" s="7">
        <f t="shared" si="59"/>
        <v>0</v>
      </c>
      <c r="U509" s="7">
        <f t="shared" si="60"/>
        <v>0</v>
      </c>
      <c r="V509" s="7">
        <f t="shared" si="61"/>
        <v>0</v>
      </c>
      <c r="W509" s="7">
        <f t="shared" si="62"/>
        <v>0</v>
      </c>
      <c r="X509" s="7">
        <f t="shared" si="63"/>
        <v>0</v>
      </c>
      <c r="Y509" s="2"/>
      <c r="Z509">
        <v>3.16</v>
      </c>
      <c r="AA509" t="s">
        <v>988</v>
      </c>
    </row>
    <row r="510" spans="1:27">
      <c r="A510" t="s">
        <v>989</v>
      </c>
      <c r="B510" t="s">
        <v>990</v>
      </c>
      <c r="C510">
        <v>-0.1</v>
      </c>
      <c r="D510">
        <v>-0.1</v>
      </c>
      <c r="E510">
        <v>0.04</v>
      </c>
      <c r="F510">
        <v>0.04</v>
      </c>
      <c r="G510">
        <v>2.5099999999999998</v>
      </c>
      <c r="H510">
        <v>2.5</v>
      </c>
      <c r="I510">
        <v>0.31</v>
      </c>
      <c r="J510">
        <v>0.31</v>
      </c>
      <c r="K510">
        <v>157.54</v>
      </c>
      <c r="L510">
        <v>0.38</v>
      </c>
      <c r="M510">
        <v>0.01</v>
      </c>
      <c r="N510">
        <v>0.02</v>
      </c>
      <c r="O510">
        <v>115.83</v>
      </c>
      <c r="P510">
        <v>4.67</v>
      </c>
      <c r="Q510" s="7">
        <f t="shared" si="56"/>
        <v>0.77513733238744764</v>
      </c>
      <c r="R510" s="7">
        <f t="shared" si="57"/>
        <v>3.2063247191703233E-2</v>
      </c>
      <c r="S510" s="7">
        <f t="shared" si="58"/>
        <v>5.6680427337894788</v>
      </c>
      <c r="T510" s="7">
        <f t="shared" si="59"/>
        <v>0.52133613613322594</v>
      </c>
      <c r="U510" s="7">
        <f t="shared" si="60"/>
        <v>0.22852248611583231</v>
      </c>
      <c r="V510" s="7">
        <f t="shared" si="61"/>
        <v>1.1337219189497905E-3</v>
      </c>
      <c r="W510" s="7">
        <f t="shared" si="62"/>
        <v>4.5572685007828758E-3</v>
      </c>
      <c r="X510" s="7">
        <f t="shared" si="63"/>
        <v>0.46855819932659692</v>
      </c>
      <c r="Y510">
        <v>3.2876712328767121</v>
      </c>
      <c r="Z510">
        <v>18</v>
      </c>
      <c r="AA510" t="s">
        <v>28</v>
      </c>
    </row>
    <row r="511" spans="1:27">
      <c r="A511" t="s">
        <v>991</v>
      </c>
      <c r="B511" t="s">
        <v>992</v>
      </c>
      <c r="K511">
        <v>46.151200000000003</v>
      </c>
      <c r="L511">
        <v>2.0000000000000001E-4</v>
      </c>
      <c r="M511">
        <v>0.28499999999999998</v>
      </c>
      <c r="N511">
        <v>1E-3</v>
      </c>
      <c r="O511" s="2"/>
      <c r="P511" s="2"/>
      <c r="Q511" s="7">
        <f t="shared" si="56"/>
        <v>0</v>
      </c>
      <c r="R511" s="7" t="e">
        <f t="shared" si="57"/>
        <v>#DIV/0!</v>
      </c>
      <c r="S511" s="7">
        <f t="shared" si="58"/>
        <v>0</v>
      </c>
      <c r="T511" s="7" t="e">
        <f t="shared" si="59"/>
        <v>#DIV/0!</v>
      </c>
      <c r="U511" s="7">
        <f t="shared" si="60"/>
        <v>0</v>
      </c>
      <c r="V511" s="7">
        <f t="shared" si="61"/>
        <v>0</v>
      </c>
      <c r="W511" s="7">
        <f t="shared" si="62"/>
        <v>0</v>
      </c>
      <c r="X511" s="7" t="e">
        <f t="shared" si="63"/>
        <v>#DIV/0!</v>
      </c>
      <c r="Y511" s="2"/>
      <c r="Z511" s="2"/>
      <c r="AA511" s="2"/>
    </row>
    <row r="512" spans="1:27">
      <c r="A512" t="s">
        <v>993</v>
      </c>
      <c r="B512" t="s">
        <v>994</v>
      </c>
      <c r="C512">
        <v>0.11</v>
      </c>
      <c r="D512">
        <v>0.09</v>
      </c>
      <c r="E512">
        <v>0.05</v>
      </c>
      <c r="F512">
        <v>0.02</v>
      </c>
      <c r="G512">
        <v>1.07</v>
      </c>
      <c r="H512">
        <v>1.01</v>
      </c>
      <c r="I512">
        <v>7.0000000000000007E-2</v>
      </c>
      <c r="J512">
        <v>0.08</v>
      </c>
      <c r="K512">
        <v>2372</v>
      </c>
      <c r="L512">
        <v>26</v>
      </c>
      <c r="M512">
        <v>7.0000000000000007E-2</v>
      </c>
      <c r="N512">
        <v>0.04</v>
      </c>
      <c r="O512" s="2"/>
      <c r="P512" s="2"/>
      <c r="Q512" s="7">
        <f t="shared" si="56"/>
        <v>3.4939901105822133</v>
      </c>
      <c r="R512" s="7">
        <f t="shared" si="57"/>
        <v>9.5718662267280333E-2</v>
      </c>
      <c r="S512" s="7">
        <f t="shared" si="58"/>
        <v>0</v>
      </c>
      <c r="T512" s="7">
        <f t="shared" si="59"/>
        <v>0</v>
      </c>
      <c r="U512" s="7">
        <f t="shared" si="60"/>
        <v>0</v>
      </c>
      <c r="V512" s="7">
        <f t="shared" si="61"/>
        <v>0</v>
      </c>
      <c r="W512" s="7">
        <f t="shared" si="62"/>
        <v>0</v>
      </c>
      <c r="X512" s="7">
        <f t="shared" si="63"/>
        <v>0</v>
      </c>
      <c r="Y512">
        <v>10.008219178082189</v>
      </c>
      <c r="Z512">
        <v>2.64</v>
      </c>
      <c r="AA512" t="s">
        <v>1521</v>
      </c>
    </row>
    <row r="513" spans="1:27">
      <c r="A513" t="s">
        <v>995</v>
      </c>
      <c r="B513" t="s">
        <v>996</v>
      </c>
      <c r="C513">
        <v>0.05</v>
      </c>
      <c r="D513">
        <v>0.05</v>
      </c>
      <c r="E513">
        <v>0.03</v>
      </c>
      <c r="F513">
        <v>0.03</v>
      </c>
      <c r="G513">
        <v>0.82</v>
      </c>
      <c r="H513">
        <v>0.82</v>
      </c>
      <c r="I513">
        <v>7.0000000000000007E-2</v>
      </c>
      <c r="J513">
        <v>0.06</v>
      </c>
      <c r="K513">
        <v>3.3877299999999999</v>
      </c>
      <c r="L513">
        <v>8.0000000000000007E-5</v>
      </c>
      <c r="M513">
        <v>1.8700000000000001E-2</v>
      </c>
      <c r="N513">
        <v>1.8700000000000001E-2</v>
      </c>
      <c r="O513">
        <v>107</v>
      </c>
      <c r="P513">
        <v>0.7</v>
      </c>
      <c r="Q513" s="7">
        <f t="shared" si="56"/>
        <v>4.1337914993292216E-2</v>
      </c>
      <c r="R513" s="7">
        <f t="shared" si="57"/>
        <v>1.0082420391351364E-3</v>
      </c>
      <c r="S513" s="7">
        <f t="shared" si="58"/>
        <v>0.69241024374549787</v>
      </c>
      <c r="T513" s="7">
        <f t="shared" si="59"/>
        <v>3.9665703357600925E-2</v>
      </c>
      <c r="U513" s="7">
        <f t="shared" si="60"/>
        <v>4.5297866413256871E-3</v>
      </c>
      <c r="V513" s="7">
        <f t="shared" si="61"/>
        <v>2.4221363782237325E-4</v>
      </c>
      <c r="W513" s="7">
        <f t="shared" si="62"/>
        <v>5.450337886002313E-6</v>
      </c>
      <c r="X513" s="7">
        <f t="shared" si="63"/>
        <v>3.9405461026166544E-2</v>
      </c>
      <c r="Y513">
        <v>0.55890410958904113</v>
      </c>
      <c r="Z513">
        <v>2</v>
      </c>
      <c r="AA513" t="s">
        <v>100</v>
      </c>
    </row>
    <row r="514" spans="1:27">
      <c r="A514" t="s">
        <v>997</v>
      </c>
      <c r="B514" t="s">
        <v>998</v>
      </c>
      <c r="C514">
        <v>0.03</v>
      </c>
      <c r="D514">
        <v>0.03</v>
      </c>
      <c r="E514">
        <v>0.03</v>
      </c>
      <c r="F514">
        <v>0.03</v>
      </c>
      <c r="G514">
        <v>1.62</v>
      </c>
      <c r="H514">
        <v>1.46</v>
      </c>
      <c r="I514">
        <v>0.09</v>
      </c>
      <c r="J514">
        <v>0.18</v>
      </c>
      <c r="K514">
        <v>326.60000000000002</v>
      </c>
      <c r="L514">
        <v>3.9</v>
      </c>
      <c r="M514">
        <v>0.12</v>
      </c>
      <c r="N514">
        <v>0.17</v>
      </c>
      <c r="O514">
        <v>30.4</v>
      </c>
      <c r="P514">
        <v>2.5</v>
      </c>
      <c r="Q514" s="7">
        <f t="shared" si="56"/>
        <v>1.0534158030239744</v>
      </c>
      <c r="R514" s="7">
        <f t="shared" si="57"/>
        <v>4.409582292069162E-2</v>
      </c>
      <c r="S514" s="7">
        <f t="shared" si="58"/>
        <v>1.315754056308684</v>
      </c>
      <c r="T514" s="7">
        <f t="shared" si="59"/>
        <v>0.12410025542702592</v>
      </c>
      <c r="U514" s="7">
        <f t="shared" si="60"/>
        <v>0.10820345857801679</v>
      </c>
      <c r="V514" s="7">
        <f t="shared" si="61"/>
        <v>2.7233545808337211E-2</v>
      </c>
      <c r="W514" s="7">
        <f t="shared" si="62"/>
        <v>5.2372329246824561E-3</v>
      </c>
      <c r="X514" s="7">
        <f t="shared" si="63"/>
        <v>5.4072084505836317E-2</v>
      </c>
      <c r="Y514">
        <v>3.5424657534246582</v>
      </c>
      <c r="Z514">
        <v>8.3000000000000007</v>
      </c>
      <c r="AA514" t="s">
        <v>25</v>
      </c>
    </row>
    <row r="515" spans="1:27">
      <c r="A515" t="s">
        <v>999</v>
      </c>
      <c r="B515" t="s">
        <v>1000</v>
      </c>
      <c r="C515">
        <v>0.34</v>
      </c>
      <c r="D515">
        <v>0.34</v>
      </c>
      <c r="E515">
        <v>0.02</v>
      </c>
      <c r="F515">
        <v>0.02</v>
      </c>
      <c r="G515">
        <v>1.33</v>
      </c>
      <c r="H515">
        <v>1.33</v>
      </c>
      <c r="I515">
        <v>0.09</v>
      </c>
      <c r="J515">
        <v>0.09</v>
      </c>
      <c r="K515">
        <v>18.179001</v>
      </c>
      <c r="L515">
        <v>7.0000000000000001E-3</v>
      </c>
      <c r="M515">
        <v>0.48</v>
      </c>
      <c r="N515">
        <v>0.05</v>
      </c>
      <c r="O515">
        <v>25.2</v>
      </c>
      <c r="P515">
        <v>2</v>
      </c>
      <c r="Q515" s="7">
        <f t="shared" ref="Q515:Q578" si="64">(K515/365)^(2/3)*H515^(1/3)</f>
        <v>0.14886821455508945</v>
      </c>
      <c r="R515" s="7">
        <f t="shared" ref="R515:R578" si="65">SQRT((2/3*(K515/365)^(-1/3)*H515^(1/3)*(L515/365))^2+(1/3*(K515/365)^(2/3)*H515^(-2/3)*J515)^2)</f>
        <v>3.3581471028359807E-3</v>
      </c>
      <c r="S515" s="7">
        <f t="shared" ref="S515:S578" si="66">0.004919*O515*SQRT(1-M515^2)*K515^(1/3)*H515^(2/3)</f>
        <v>0.34580743351311394</v>
      </c>
      <c r="T515" s="7">
        <f t="shared" ref="T515:T578" si="67">SQRT(U515^2+V515^2+W515^2+X515^2)</f>
        <v>3.3360115991263491E-2</v>
      </c>
      <c r="U515" s="7">
        <f t="shared" ref="U515:U578" si="68">0.004919*SQRT(1-M515^2)*K515^(1/3)*H515^(2/3)*P515</f>
        <v>2.7445034405802694E-2</v>
      </c>
      <c r="V515" s="7">
        <f t="shared" ref="V515:V578" si="69">0.004919*O515*M515/SQRT(1-M515^2)*K515^(1/3)*H515^(2/3)*N515</f>
        <v>1.0784015598122055E-2</v>
      </c>
      <c r="W515" s="7">
        <f t="shared" ref="W515:W578" si="70">0.004919*O515*SQRT(1-M515^2)*1/3*K515^(-2/3)*H515^(2/3)*L515</f>
        <v>4.4385497945162062E-5</v>
      </c>
      <c r="X515" s="7">
        <f t="shared" ref="X515:X578" si="71">0.004919*O515*SQRT(1-M515^2)*K515^(1/3)*2/3*H515^(-1/3)*I515</f>
        <v>1.5600335346456268E-2</v>
      </c>
      <c r="Y515">
        <v>2.021917808219178</v>
      </c>
      <c r="Z515">
        <v>3.6</v>
      </c>
      <c r="AA515" t="s">
        <v>115</v>
      </c>
    </row>
    <row r="516" spans="1:27">
      <c r="A516" t="s">
        <v>1001</v>
      </c>
      <c r="B516" t="s">
        <v>1002</v>
      </c>
      <c r="C516">
        <v>-0.12</v>
      </c>
      <c r="D516">
        <v>-0.12</v>
      </c>
      <c r="K516">
        <v>388</v>
      </c>
      <c r="L516">
        <v>3</v>
      </c>
      <c r="M516">
        <v>0.34</v>
      </c>
      <c r="N516">
        <v>0.02</v>
      </c>
      <c r="O516" s="2"/>
      <c r="P516" s="2"/>
      <c r="Q516" s="7">
        <f t="shared" si="64"/>
        <v>0</v>
      </c>
      <c r="R516" s="7" t="e">
        <f t="shared" si="65"/>
        <v>#DIV/0!</v>
      </c>
      <c r="S516" s="7">
        <f t="shared" si="66"/>
        <v>0</v>
      </c>
      <c r="T516" s="7" t="e">
        <f t="shared" si="67"/>
        <v>#DIV/0!</v>
      </c>
      <c r="U516" s="7">
        <f t="shared" si="68"/>
        <v>0</v>
      </c>
      <c r="V516" s="7">
        <f t="shared" si="69"/>
        <v>0</v>
      </c>
      <c r="W516" s="7">
        <f t="shared" si="70"/>
        <v>0</v>
      </c>
      <c r="X516" s="7" t="e">
        <f t="shared" si="71"/>
        <v>#DIV/0!</v>
      </c>
      <c r="Y516">
        <v>1.150684931506849</v>
      </c>
      <c r="Z516">
        <v>6.7</v>
      </c>
      <c r="AA516" t="s">
        <v>1003</v>
      </c>
    </row>
    <row r="517" spans="1:27">
      <c r="A517" t="s">
        <v>1004</v>
      </c>
      <c r="B517" t="s">
        <v>1005</v>
      </c>
      <c r="C517">
        <v>0.27</v>
      </c>
      <c r="D517">
        <v>0.18</v>
      </c>
      <c r="E517">
        <v>0.09</v>
      </c>
      <c r="F517">
        <v>0.04</v>
      </c>
      <c r="G517">
        <v>1.54</v>
      </c>
      <c r="H517">
        <v>1.78</v>
      </c>
      <c r="I517">
        <v>0.15</v>
      </c>
      <c r="J517">
        <v>0.24</v>
      </c>
      <c r="K517">
        <v>551.4</v>
      </c>
      <c r="L517">
        <v>7.8</v>
      </c>
      <c r="M517">
        <v>0.15</v>
      </c>
      <c r="N517">
        <v>7.0000000000000007E-2</v>
      </c>
      <c r="O517">
        <v>33.5</v>
      </c>
      <c r="P517">
        <v>2</v>
      </c>
      <c r="Q517" s="7">
        <f t="shared" si="64"/>
        <v>1.5955947511074813</v>
      </c>
      <c r="R517" s="7">
        <f t="shared" si="65"/>
        <v>7.3273805291401206E-2</v>
      </c>
      <c r="S517" s="7">
        <f t="shared" si="66"/>
        <v>1.9622255880780202</v>
      </c>
      <c r="T517" s="7">
        <f t="shared" si="67"/>
        <v>0.16249849878001982</v>
      </c>
      <c r="U517" s="7">
        <f t="shared" si="68"/>
        <v>0.11714779630316538</v>
      </c>
      <c r="V517" s="7">
        <f t="shared" si="69"/>
        <v>2.1077615012602774E-2</v>
      </c>
      <c r="W517" s="7">
        <f t="shared" si="70"/>
        <v>9.2524238828488523E-3</v>
      </c>
      <c r="X517" s="7">
        <f t="shared" si="71"/>
        <v>0.11023739258865281</v>
      </c>
      <c r="Y517">
        <v>6.5945205479452058</v>
      </c>
      <c r="Z517" s="2"/>
      <c r="AA517" t="s">
        <v>1521</v>
      </c>
    </row>
    <row r="518" spans="1:27">
      <c r="A518" t="s">
        <v>1006</v>
      </c>
      <c r="B518" t="s">
        <v>1005</v>
      </c>
      <c r="C518">
        <v>0.27</v>
      </c>
      <c r="D518">
        <v>0.18</v>
      </c>
      <c r="E518">
        <v>0.09</v>
      </c>
      <c r="F518">
        <v>0.04</v>
      </c>
      <c r="G518">
        <v>1.54</v>
      </c>
      <c r="H518">
        <v>1.78</v>
      </c>
      <c r="I518">
        <v>0.15</v>
      </c>
      <c r="J518">
        <v>0.24</v>
      </c>
      <c r="K518">
        <v>916</v>
      </c>
      <c r="L518">
        <v>29.5</v>
      </c>
      <c r="M518">
        <v>0.13</v>
      </c>
      <c r="N518">
        <v>0.1</v>
      </c>
      <c r="O518">
        <v>25.4</v>
      </c>
      <c r="P518">
        <v>2.9</v>
      </c>
      <c r="Q518" s="7">
        <f t="shared" si="64"/>
        <v>2.2380772547196486</v>
      </c>
      <c r="R518" s="7">
        <f t="shared" si="65"/>
        <v>0.11147590179852712</v>
      </c>
      <c r="S518" s="7">
        <f t="shared" si="66"/>
        <v>1.7670732259514181</v>
      </c>
      <c r="T518" s="7">
        <f t="shared" si="67"/>
        <v>0.22685941473816348</v>
      </c>
      <c r="U518" s="7">
        <f t="shared" si="68"/>
        <v>0.20175245493146113</v>
      </c>
      <c r="V518" s="7">
        <f t="shared" si="69"/>
        <v>2.3366851731633036E-2</v>
      </c>
      <c r="W518" s="7">
        <f t="shared" si="70"/>
        <v>1.8969672549332923E-2</v>
      </c>
      <c r="X518" s="7">
        <f t="shared" si="71"/>
        <v>9.9273776738843716E-2</v>
      </c>
      <c r="Y518">
        <v>6.5945205479452058</v>
      </c>
      <c r="Z518" s="2"/>
      <c r="AA518" t="s">
        <v>1521</v>
      </c>
    </row>
    <row r="519" spans="1:27">
      <c r="A519" t="s">
        <v>1007</v>
      </c>
      <c r="B519" t="s">
        <v>1008</v>
      </c>
      <c r="C519">
        <v>0.24</v>
      </c>
      <c r="D519">
        <v>0.13</v>
      </c>
      <c r="E519">
        <v>0.04</v>
      </c>
      <c r="F519">
        <v>0.02</v>
      </c>
      <c r="G519">
        <v>1.1399999999999999</v>
      </c>
      <c r="H519">
        <v>1.1299999999999999</v>
      </c>
      <c r="I519">
        <v>0.08</v>
      </c>
      <c r="J519">
        <v>0.1</v>
      </c>
      <c r="K519">
        <v>1049</v>
      </c>
      <c r="L519">
        <v>11</v>
      </c>
      <c r="M519">
        <v>0.27</v>
      </c>
      <c r="N519">
        <v>7.0000000000000007E-2</v>
      </c>
      <c r="O519">
        <v>15.7</v>
      </c>
      <c r="P519">
        <v>1.4</v>
      </c>
      <c r="Q519" s="7">
        <f t="shared" si="64"/>
        <v>2.1054643727796241</v>
      </c>
      <c r="R519" s="7">
        <f t="shared" si="65"/>
        <v>6.3828361960597657E-2</v>
      </c>
      <c r="S519" s="7">
        <f t="shared" si="66"/>
        <v>0.81969173714225696</v>
      </c>
      <c r="T519" s="7">
        <f t="shared" si="67"/>
        <v>8.4420573587201925E-2</v>
      </c>
      <c r="U519" s="7">
        <f t="shared" si="68"/>
        <v>7.3093530700583415E-2</v>
      </c>
      <c r="V519" s="7">
        <f t="shared" si="69"/>
        <v>1.6710359003331527E-2</v>
      </c>
      <c r="W519" s="7">
        <f t="shared" si="70"/>
        <v>2.8651442988766548E-3</v>
      </c>
      <c r="X519" s="7">
        <f t="shared" si="71"/>
        <v>3.8687515617333655E-2</v>
      </c>
      <c r="Y519">
        <v>12.1013698630137</v>
      </c>
      <c r="Z519">
        <v>7.31</v>
      </c>
      <c r="AA519" t="s">
        <v>1521</v>
      </c>
    </row>
    <row r="520" spans="1:27">
      <c r="A520" t="s">
        <v>1009</v>
      </c>
      <c r="B520" t="s">
        <v>1008</v>
      </c>
      <c r="C520">
        <v>0.24</v>
      </c>
      <c r="D520">
        <v>0.13</v>
      </c>
      <c r="E520">
        <v>0.04</v>
      </c>
      <c r="F520">
        <v>0.02</v>
      </c>
      <c r="G520">
        <v>1.1499999999999999</v>
      </c>
      <c r="H520">
        <v>1.1299999999999999</v>
      </c>
      <c r="I520">
        <v>0.1</v>
      </c>
      <c r="J520">
        <v>0.1</v>
      </c>
      <c r="K520">
        <v>214.67</v>
      </c>
      <c r="L520">
        <v>0.45</v>
      </c>
      <c r="M520">
        <v>3.5999999999999997E-2</v>
      </c>
      <c r="N520">
        <v>7.0999999999999994E-2</v>
      </c>
      <c r="O520">
        <v>1.1100000000000001</v>
      </c>
      <c r="P520">
        <v>0.04</v>
      </c>
      <c r="Q520" s="7">
        <f t="shared" si="64"/>
        <v>0.73115896440824413</v>
      </c>
      <c r="R520" s="7">
        <f t="shared" si="65"/>
        <v>2.1592301153823247E-2</v>
      </c>
      <c r="S520" s="7">
        <f t="shared" si="66"/>
        <v>3.5445486679784623E-2</v>
      </c>
      <c r="T520" s="7">
        <f t="shared" si="67"/>
        <v>2.4522247669258048E-3</v>
      </c>
      <c r="U520" s="7">
        <f t="shared" si="68"/>
        <v>1.2773148353075537E-3</v>
      </c>
      <c r="V520" s="7">
        <f t="shared" si="69"/>
        <v>9.0716232190448282E-5</v>
      </c>
      <c r="W520" s="7">
        <f t="shared" si="70"/>
        <v>2.4767424428041603E-5</v>
      </c>
      <c r="X520" s="7">
        <f t="shared" si="71"/>
        <v>2.0911791551495354E-3</v>
      </c>
      <c r="Y520" s="2"/>
      <c r="Z520" s="2"/>
      <c r="AA520" t="s">
        <v>1521</v>
      </c>
    </row>
    <row r="521" spans="1:27">
      <c r="A521" t="s">
        <v>1010</v>
      </c>
      <c r="B521" t="s">
        <v>1008</v>
      </c>
      <c r="C521">
        <v>0.24</v>
      </c>
      <c r="D521">
        <v>0.13</v>
      </c>
      <c r="E521">
        <v>0.04</v>
      </c>
      <c r="F521">
        <v>0.02</v>
      </c>
      <c r="G521">
        <v>1.1499999999999999</v>
      </c>
      <c r="H521">
        <v>1.1299999999999999</v>
      </c>
      <c r="I521">
        <v>0.1</v>
      </c>
      <c r="J521">
        <v>0.1</v>
      </c>
      <c r="K521">
        <v>117.87</v>
      </c>
      <c r="L521">
        <v>0.18</v>
      </c>
      <c r="M521">
        <v>2.7E-2</v>
      </c>
      <c r="N521">
        <v>5.0999999999999997E-2</v>
      </c>
      <c r="O521">
        <v>1.1100000000000001</v>
      </c>
      <c r="P521">
        <v>0.04</v>
      </c>
      <c r="Q521" s="7">
        <f t="shared" si="64"/>
        <v>0.49026748781591151</v>
      </c>
      <c r="R521" s="7">
        <f t="shared" si="65"/>
        <v>1.4470778303671123E-2</v>
      </c>
      <c r="S521" s="7">
        <f t="shared" si="66"/>
        <v>2.9033195161645195E-2</v>
      </c>
      <c r="T521" s="7">
        <f t="shared" si="67"/>
        <v>2.0075789666851771E-3</v>
      </c>
      <c r="U521" s="7">
        <f t="shared" si="68"/>
        <v>1.0462412670863134E-3</v>
      </c>
      <c r="V521" s="7">
        <f t="shared" si="69"/>
        <v>4.0007875478809475E-5</v>
      </c>
      <c r="W521" s="7">
        <f t="shared" si="70"/>
        <v>1.477892347245874E-5</v>
      </c>
      <c r="X521" s="7">
        <f t="shared" si="71"/>
        <v>1.7128728708935221E-3</v>
      </c>
      <c r="Y521" s="2"/>
      <c r="Z521" s="2"/>
      <c r="AA521" t="s">
        <v>1521</v>
      </c>
    </row>
    <row r="522" spans="1:27">
      <c r="A522" t="s">
        <v>1011</v>
      </c>
      <c r="B522" t="s">
        <v>1008</v>
      </c>
      <c r="C522">
        <v>0.24</v>
      </c>
      <c r="D522">
        <v>0.13</v>
      </c>
      <c r="E522">
        <v>0.04</v>
      </c>
      <c r="F522">
        <v>0.02</v>
      </c>
      <c r="G522">
        <v>1.1499999999999999</v>
      </c>
      <c r="H522">
        <v>1.1299999999999999</v>
      </c>
      <c r="I522">
        <v>0.1</v>
      </c>
      <c r="J522">
        <v>0.1</v>
      </c>
      <c r="K522">
        <v>49.174999999999997</v>
      </c>
      <c r="L522">
        <v>4.4999999999999998E-2</v>
      </c>
      <c r="M522">
        <v>0.09</v>
      </c>
      <c r="N522">
        <v>6.2E-2</v>
      </c>
      <c r="O522">
        <v>1.1100000000000001</v>
      </c>
      <c r="P522">
        <v>0.04</v>
      </c>
      <c r="Q522" s="7">
        <f t="shared" si="64"/>
        <v>0.27373299587745276</v>
      </c>
      <c r="R522" s="7">
        <f t="shared" si="65"/>
        <v>8.0764462919313204E-3</v>
      </c>
      <c r="S522" s="7">
        <f t="shared" si="66"/>
        <v>2.1613951121058777E-2</v>
      </c>
      <c r="T522" s="7">
        <f t="shared" si="67"/>
        <v>1.499171425666737E-3</v>
      </c>
      <c r="U522" s="7">
        <f t="shared" si="68"/>
        <v>7.7888112147959563E-4</v>
      </c>
      <c r="V522" s="7">
        <f t="shared" si="69"/>
        <v>1.2159073218621631E-4</v>
      </c>
      <c r="W522" s="7">
        <f t="shared" si="70"/>
        <v>6.5929693302670404E-6</v>
      </c>
      <c r="X522" s="7">
        <f t="shared" si="71"/>
        <v>1.2751593581745593E-3</v>
      </c>
      <c r="Y522" s="2"/>
      <c r="Z522" s="2"/>
      <c r="AA522" t="s">
        <v>1521</v>
      </c>
    </row>
    <row r="523" spans="1:27">
      <c r="A523" t="s">
        <v>1012</v>
      </c>
      <c r="B523" t="s">
        <v>1008</v>
      </c>
      <c r="C523">
        <v>0.24</v>
      </c>
      <c r="D523">
        <v>0.13</v>
      </c>
      <c r="E523">
        <v>0.04</v>
      </c>
      <c r="F523">
        <v>0.02</v>
      </c>
      <c r="G523">
        <v>1.1499999999999999</v>
      </c>
      <c r="H523">
        <v>1.1299999999999999</v>
      </c>
      <c r="I523">
        <v>0.1</v>
      </c>
      <c r="J523">
        <v>0.1</v>
      </c>
      <c r="K523">
        <v>676.8</v>
      </c>
      <c r="L523">
        <v>7.9</v>
      </c>
      <c r="M523">
        <v>3.1E-2</v>
      </c>
      <c r="N523">
        <v>3.1E-2</v>
      </c>
      <c r="O523">
        <v>1.1100000000000001</v>
      </c>
      <c r="P523">
        <v>0.04</v>
      </c>
      <c r="Q523" s="7">
        <f t="shared" si="64"/>
        <v>1.5720673145452537</v>
      </c>
      <c r="R523" s="7">
        <f t="shared" si="65"/>
        <v>4.7960115641922825E-2</v>
      </c>
      <c r="S523" s="7">
        <f t="shared" si="66"/>
        <v>5.1983250799649709E-2</v>
      </c>
      <c r="T523" s="7">
        <f t="shared" si="67"/>
        <v>3.5997460593119829E-3</v>
      </c>
      <c r="U523" s="7">
        <f t="shared" si="68"/>
        <v>1.8732702990864761E-3</v>
      </c>
      <c r="V523" s="7">
        <f t="shared" si="69"/>
        <v>5.0003957821930252E-5</v>
      </c>
      <c r="W523" s="7">
        <f t="shared" si="70"/>
        <v>2.022594963146341E-4</v>
      </c>
      <c r="X523" s="7">
        <f t="shared" si="71"/>
        <v>3.0668584542566202E-3</v>
      </c>
      <c r="Y523" s="2"/>
      <c r="Z523" s="2"/>
      <c r="AA523" t="s">
        <v>1521</v>
      </c>
    </row>
    <row r="524" spans="1:27">
      <c r="A524" t="s">
        <v>1013</v>
      </c>
      <c r="B524" t="s">
        <v>1008</v>
      </c>
      <c r="C524">
        <v>0.24</v>
      </c>
      <c r="D524">
        <v>0.13</v>
      </c>
      <c r="E524">
        <v>0.04</v>
      </c>
      <c r="F524">
        <v>0.02</v>
      </c>
      <c r="G524">
        <v>1.1499999999999999</v>
      </c>
      <c r="H524">
        <v>1.1299999999999999</v>
      </c>
      <c r="I524">
        <v>0.1</v>
      </c>
      <c r="J524">
        <v>0.1</v>
      </c>
      <c r="K524">
        <v>5700</v>
      </c>
      <c r="L524">
        <v>1500</v>
      </c>
      <c r="M524">
        <v>3.2000000000000001E-2</v>
      </c>
      <c r="N524">
        <v>0.08</v>
      </c>
      <c r="O524">
        <v>1.1100000000000001</v>
      </c>
      <c r="P524">
        <v>0.04</v>
      </c>
      <c r="Q524" s="7">
        <f t="shared" si="64"/>
        <v>6.5074994784126137</v>
      </c>
      <c r="R524" s="7">
        <f t="shared" si="65"/>
        <v>1.1576924629354735</v>
      </c>
      <c r="S524" s="7">
        <f t="shared" si="66"/>
        <v>0.10575995147041574</v>
      </c>
      <c r="T524" s="7">
        <f t="shared" si="67"/>
        <v>1.181509080417034E-2</v>
      </c>
      <c r="U524" s="7">
        <f t="shared" si="68"/>
        <v>3.8111694223573233E-3</v>
      </c>
      <c r="V524" s="7">
        <f t="shared" si="69"/>
        <v>2.7102300331966362E-4</v>
      </c>
      <c r="W524" s="7">
        <f t="shared" si="70"/>
        <v>9.2771887254750694E-3</v>
      </c>
      <c r="X524" s="7">
        <f t="shared" si="71"/>
        <v>6.2395251604965042E-3</v>
      </c>
      <c r="Y524" s="2"/>
      <c r="Z524" s="2"/>
      <c r="AA524" t="s">
        <v>1521</v>
      </c>
    </row>
    <row r="525" spans="1:27">
      <c r="A525" t="s">
        <v>1014</v>
      </c>
      <c r="B525" t="s">
        <v>1015</v>
      </c>
      <c r="C525">
        <v>0.04</v>
      </c>
      <c r="D525">
        <v>0.04</v>
      </c>
      <c r="E525">
        <v>0.02</v>
      </c>
      <c r="F525">
        <v>0.02</v>
      </c>
      <c r="G525">
        <v>1.2</v>
      </c>
      <c r="H525">
        <v>1.1599999999999999</v>
      </c>
      <c r="I525">
        <v>0.08</v>
      </c>
      <c r="J525">
        <v>0.1</v>
      </c>
      <c r="K525">
        <v>82.466999999999999</v>
      </c>
      <c r="L525">
        <v>1.9E-2</v>
      </c>
      <c r="M525">
        <v>0.38900000000000001</v>
      </c>
      <c r="N525">
        <v>6.0000000000000001E-3</v>
      </c>
      <c r="O525">
        <v>173.9</v>
      </c>
      <c r="P525">
        <v>1.3</v>
      </c>
      <c r="Q525" s="7">
        <f t="shared" si="64"/>
        <v>0.38977222128449907</v>
      </c>
      <c r="R525" s="7">
        <f t="shared" si="65"/>
        <v>1.120051118682968E-2</v>
      </c>
      <c r="S525" s="7">
        <f t="shared" si="66"/>
        <v>3.7868682062524952</v>
      </c>
      <c r="T525" s="7">
        <f t="shared" si="67"/>
        <v>0.17670270658267431</v>
      </c>
      <c r="U525" s="7">
        <f t="shared" si="68"/>
        <v>2.8308963013963448E-2</v>
      </c>
      <c r="V525" s="7">
        <f t="shared" si="69"/>
        <v>1.0414479907471874E-2</v>
      </c>
      <c r="W525" s="7">
        <f t="shared" si="70"/>
        <v>2.9082540458121617E-4</v>
      </c>
      <c r="X525" s="7">
        <f t="shared" si="71"/>
        <v>0.17410888304609173</v>
      </c>
      <c r="Y525">
        <v>3.4547945205479449</v>
      </c>
      <c r="Z525">
        <v>6</v>
      </c>
      <c r="AA525" t="s">
        <v>422</v>
      </c>
    </row>
    <row r="526" spans="1:27">
      <c r="A526" t="s">
        <v>1016</v>
      </c>
      <c r="B526" t="s">
        <v>1017</v>
      </c>
      <c r="C526">
        <v>0.12</v>
      </c>
      <c r="D526">
        <v>0.12</v>
      </c>
      <c r="E526">
        <v>0.05</v>
      </c>
      <c r="F526">
        <v>0.05</v>
      </c>
      <c r="G526">
        <v>0.87</v>
      </c>
      <c r="H526">
        <v>0.88</v>
      </c>
      <c r="I526">
        <v>0.08</v>
      </c>
      <c r="J526">
        <v>0.08</v>
      </c>
      <c r="K526">
        <v>62.218000000000004</v>
      </c>
      <c r="L526">
        <v>1.4999999999999999E-2</v>
      </c>
      <c r="M526">
        <v>0.59599999999999997</v>
      </c>
      <c r="N526">
        <v>3.5999999999999997E-2</v>
      </c>
      <c r="O526" s="2"/>
      <c r="P526">
        <v>0.7</v>
      </c>
      <c r="Q526" s="7">
        <f t="shared" si="64"/>
        <v>0.29460696639835837</v>
      </c>
      <c r="R526" s="7">
        <f t="shared" si="65"/>
        <v>8.9276094019634152E-3</v>
      </c>
      <c r="S526" s="7">
        <f t="shared" si="66"/>
        <v>0</v>
      </c>
      <c r="T526" s="7">
        <f t="shared" si="67"/>
        <v>1.006103019187069E-2</v>
      </c>
      <c r="U526" s="7">
        <f t="shared" si="68"/>
        <v>1.006103019187069E-2</v>
      </c>
      <c r="V526" s="7">
        <f t="shared" si="69"/>
        <v>0</v>
      </c>
      <c r="W526" s="7">
        <f t="shared" si="70"/>
        <v>0</v>
      </c>
      <c r="X526" s="7">
        <f t="shared" si="71"/>
        <v>0</v>
      </c>
      <c r="Y526">
        <v>20.208219178082189</v>
      </c>
      <c r="Z526">
        <v>6.3</v>
      </c>
      <c r="AA526" t="s">
        <v>100</v>
      </c>
    </row>
    <row r="527" spans="1:27">
      <c r="A527" t="s">
        <v>1018</v>
      </c>
      <c r="B527" t="s">
        <v>1017</v>
      </c>
      <c r="C527">
        <v>0.12</v>
      </c>
      <c r="D527">
        <v>0.12</v>
      </c>
      <c r="E527">
        <v>0.05</v>
      </c>
      <c r="F527">
        <v>0.05</v>
      </c>
      <c r="G527">
        <v>0.87</v>
      </c>
      <c r="H527">
        <v>0.88</v>
      </c>
      <c r="I527">
        <v>0.08</v>
      </c>
      <c r="J527">
        <v>0.08</v>
      </c>
      <c r="K527">
        <v>31</v>
      </c>
      <c r="L527">
        <v>0.02</v>
      </c>
      <c r="M527">
        <v>0.04</v>
      </c>
      <c r="N527">
        <v>0.2</v>
      </c>
      <c r="O527" s="2"/>
      <c r="P527" s="2"/>
      <c r="Q527" s="7">
        <f t="shared" si="64"/>
        <v>0.18515698924589027</v>
      </c>
      <c r="R527" s="7">
        <f t="shared" si="65"/>
        <v>5.6113829962243537E-3</v>
      </c>
      <c r="S527" s="7">
        <f t="shared" si="66"/>
        <v>0</v>
      </c>
      <c r="T527" s="7">
        <f t="shared" si="67"/>
        <v>0</v>
      </c>
      <c r="U527" s="7">
        <f t="shared" si="68"/>
        <v>0</v>
      </c>
      <c r="V527" s="7">
        <f t="shared" si="69"/>
        <v>0</v>
      </c>
      <c r="W527" s="7">
        <f t="shared" si="70"/>
        <v>0</v>
      </c>
      <c r="X527" s="7">
        <f t="shared" si="71"/>
        <v>0</v>
      </c>
      <c r="Y527" s="2"/>
      <c r="Z527" s="2"/>
      <c r="AA527" t="s">
        <v>100</v>
      </c>
    </row>
    <row r="528" spans="1:27">
      <c r="A528" t="s">
        <v>1019</v>
      </c>
      <c r="B528" t="s">
        <v>1020</v>
      </c>
      <c r="C528">
        <v>-0.38</v>
      </c>
      <c r="D528">
        <v>-0.43</v>
      </c>
      <c r="E528">
        <v>0.04</v>
      </c>
      <c r="F528">
        <v>0.01</v>
      </c>
      <c r="G528">
        <v>0.82</v>
      </c>
      <c r="H528">
        <v>0.82</v>
      </c>
      <c r="I528">
        <v>0.06</v>
      </c>
      <c r="J528">
        <v>0.05</v>
      </c>
      <c r="K528">
        <v>154.37799999999999</v>
      </c>
      <c r="L528">
        <v>8.8999999999999996E-2</v>
      </c>
      <c r="M528">
        <v>5.3999999999999999E-2</v>
      </c>
      <c r="N528">
        <v>2.8000000000000001E-2</v>
      </c>
      <c r="O528">
        <v>28.5</v>
      </c>
      <c r="P528">
        <v>0.78</v>
      </c>
      <c r="Q528" s="7">
        <f t="shared" si="64"/>
        <v>0.52739132435605962</v>
      </c>
      <c r="R528" s="7">
        <f t="shared" si="65"/>
        <v>1.0721252127566029E-2</v>
      </c>
      <c r="S528" s="7">
        <f t="shared" si="66"/>
        <v>0.65789804301687249</v>
      </c>
      <c r="T528" s="7">
        <f t="shared" si="67"/>
        <v>3.6812337561356025E-2</v>
      </c>
      <c r="U528" s="7">
        <f t="shared" si="68"/>
        <v>1.8005630650988091E-2</v>
      </c>
      <c r="V528" s="7">
        <f t="shared" si="69"/>
        <v>9.9765099133223602E-4</v>
      </c>
      <c r="W528" s="7">
        <f t="shared" si="70"/>
        <v>1.2642761237244878E-4</v>
      </c>
      <c r="X528" s="7">
        <f t="shared" si="71"/>
        <v>3.2092587464237682E-2</v>
      </c>
      <c r="Y528">
        <v>13.17534246575342</v>
      </c>
      <c r="Z528">
        <v>4.03</v>
      </c>
      <c r="AA528" t="s">
        <v>1521</v>
      </c>
    </row>
    <row r="529" spans="1:27">
      <c r="A529" t="s">
        <v>1021</v>
      </c>
      <c r="B529" t="s">
        <v>1020</v>
      </c>
      <c r="C529">
        <v>-0.38</v>
      </c>
      <c r="D529">
        <v>-0.43</v>
      </c>
      <c r="E529">
        <v>0.04</v>
      </c>
      <c r="F529">
        <v>0.01</v>
      </c>
      <c r="G529">
        <v>0.82</v>
      </c>
      <c r="H529">
        <v>0.82</v>
      </c>
      <c r="I529">
        <v>0.06</v>
      </c>
      <c r="J529">
        <v>0.05</v>
      </c>
      <c r="K529">
        <v>885.5</v>
      </c>
      <c r="L529">
        <v>5.0999999999999996</v>
      </c>
      <c r="M529">
        <v>0.125</v>
      </c>
      <c r="N529">
        <v>5.5E-2</v>
      </c>
      <c r="O529">
        <v>15.4</v>
      </c>
      <c r="P529">
        <v>1.2</v>
      </c>
      <c r="Q529" s="7">
        <f t="shared" si="64"/>
        <v>1.6899288422183965</v>
      </c>
      <c r="R529" s="7">
        <f t="shared" si="65"/>
        <v>3.4955666951709104E-2</v>
      </c>
      <c r="S529" s="7">
        <f t="shared" si="66"/>
        <v>0.63229039982565627</v>
      </c>
      <c r="T529" s="7">
        <f t="shared" si="67"/>
        <v>5.8307494802323084E-2</v>
      </c>
      <c r="U529" s="7">
        <f t="shared" si="68"/>
        <v>4.9269381804596592E-2</v>
      </c>
      <c r="V529" s="7">
        <f t="shared" si="69"/>
        <v>4.4159964432268052E-3</v>
      </c>
      <c r="W529" s="7">
        <f t="shared" si="70"/>
        <v>1.213883319823395E-3</v>
      </c>
      <c r="X529" s="7">
        <f t="shared" si="71"/>
        <v>3.0843434137836894E-2</v>
      </c>
      <c r="Y529">
        <v>13.17534246575342</v>
      </c>
      <c r="Z529">
        <v>4.03</v>
      </c>
      <c r="AA529" t="s">
        <v>1521</v>
      </c>
    </row>
    <row r="530" spans="1:27">
      <c r="A530" t="s">
        <v>1022</v>
      </c>
      <c r="B530" t="s">
        <v>1020</v>
      </c>
      <c r="C530">
        <v>-0.38</v>
      </c>
      <c r="D530">
        <v>-0.43</v>
      </c>
      <c r="E530">
        <v>0.04</v>
      </c>
      <c r="F530">
        <v>0.01</v>
      </c>
      <c r="G530">
        <v>0.82</v>
      </c>
      <c r="H530">
        <v>0.82</v>
      </c>
      <c r="I530">
        <v>0.06</v>
      </c>
      <c r="J530">
        <v>0.05</v>
      </c>
      <c r="K530">
        <v>1862</v>
      </c>
      <c r="L530">
        <v>38</v>
      </c>
      <c r="M530">
        <v>0.16</v>
      </c>
      <c r="N530">
        <v>0.14000000000000001</v>
      </c>
      <c r="O530">
        <v>12.8</v>
      </c>
      <c r="P530">
        <v>1.3</v>
      </c>
      <c r="Q530" s="7">
        <f t="shared" si="64"/>
        <v>2.7737191967445738</v>
      </c>
      <c r="R530" s="7">
        <f t="shared" si="65"/>
        <v>6.7841222009670243E-2</v>
      </c>
      <c r="S530" s="7">
        <f t="shared" si="66"/>
        <v>0.66987107233808463</v>
      </c>
      <c r="T530" s="7">
        <f t="shared" si="67"/>
        <v>7.7163872721447396E-2</v>
      </c>
      <c r="U530" s="7">
        <f t="shared" si="68"/>
        <v>6.8033780784336723E-2</v>
      </c>
      <c r="V530" s="7">
        <f t="shared" si="69"/>
        <v>1.5399334996277807E-2</v>
      </c>
      <c r="W530" s="7">
        <f t="shared" si="70"/>
        <v>4.5569460703271062E-3</v>
      </c>
      <c r="X530" s="7">
        <f t="shared" si="71"/>
        <v>3.2676637675028521E-2</v>
      </c>
      <c r="Y530">
        <v>13.17534246575342</v>
      </c>
      <c r="Z530">
        <v>4.03</v>
      </c>
      <c r="AA530" t="s">
        <v>1521</v>
      </c>
    </row>
    <row r="531" spans="1:27">
      <c r="A531" t="s">
        <v>1023</v>
      </c>
      <c r="B531" t="s">
        <v>1024</v>
      </c>
      <c r="C531">
        <v>0.31</v>
      </c>
      <c r="D531">
        <v>0.28000000000000003</v>
      </c>
      <c r="E531">
        <v>0.06</v>
      </c>
      <c r="F531">
        <v>0.03</v>
      </c>
      <c r="G531">
        <v>0.96</v>
      </c>
      <c r="H531">
        <v>0.99</v>
      </c>
      <c r="I531">
        <v>0.09</v>
      </c>
      <c r="J531">
        <v>0.09</v>
      </c>
      <c r="K531">
        <v>55.013069999999999</v>
      </c>
      <c r="L531">
        <v>6.4000000000000005E-4</v>
      </c>
      <c r="M531">
        <v>0.67669999999999997</v>
      </c>
      <c r="N531">
        <v>1.9E-3</v>
      </c>
      <c r="O531">
        <v>202.99</v>
      </c>
      <c r="P531">
        <v>0.72</v>
      </c>
      <c r="Q531" s="7">
        <f t="shared" si="64"/>
        <v>0.28226719628225139</v>
      </c>
      <c r="R531" s="7">
        <f t="shared" si="65"/>
        <v>8.5535516826420691E-3</v>
      </c>
      <c r="S531" s="7">
        <f t="shared" si="66"/>
        <v>2.7773296087094108</v>
      </c>
      <c r="T531" s="7">
        <f t="shared" si="67"/>
        <v>0.16873966142410302</v>
      </c>
      <c r="U531" s="7">
        <f t="shared" si="68"/>
        <v>9.851112460075747E-3</v>
      </c>
      <c r="V531" s="7">
        <f t="shared" si="69"/>
        <v>6.5874318098507268E-3</v>
      </c>
      <c r="W531" s="7">
        <f t="shared" si="70"/>
        <v>1.0770113051159317E-5</v>
      </c>
      <c r="X531" s="7">
        <f t="shared" si="71"/>
        <v>0.16832300658844915</v>
      </c>
      <c r="Y531">
        <v>8</v>
      </c>
      <c r="Z531">
        <v>7.61</v>
      </c>
      <c r="AA531" t="s">
        <v>1521</v>
      </c>
    </row>
    <row r="532" spans="1:27">
      <c r="A532" t="s">
        <v>1025</v>
      </c>
      <c r="B532" t="s">
        <v>1024</v>
      </c>
      <c r="C532">
        <v>0.31</v>
      </c>
      <c r="D532">
        <v>0.28000000000000003</v>
      </c>
      <c r="E532">
        <v>0.06</v>
      </c>
      <c r="F532">
        <v>0.03</v>
      </c>
      <c r="G532">
        <v>0.96</v>
      </c>
      <c r="H532">
        <v>0.99</v>
      </c>
      <c r="I532">
        <v>0.09</v>
      </c>
      <c r="J532">
        <v>0.09</v>
      </c>
      <c r="K532">
        <v>2720</v>
      </c>
      <c r="L532">
        <v>57</v>
      </c>
      <c r="M532">
        <v>1.2999999999999999E-2</v>
      </c>
      <c r="N532">
        <v>1.4E-2</v>
      </c>
      <c r="O532">
        <v>48.9</v>
      </c>
      <c r="P532">
        <v>0.86</v>
      </c>
      <c r="Q532" s="7">
        <f t="shared" si="64"/>
        <v>3.8024404788023225</v>
      </c>
      <c r="R532" s="7">
        <f t="shared" si="65"/>
        <v>0.126881404022442</v>
      </c>
      <c r="S532" s="7">
        <f t="shared" si="66"/>
        <v>3.3349967250235935</v>
      </c>
      <c r="T532" s="7">
        <f t="shared" si="67"/>
        <v>0.21174528281180111</v>
      </c>
      <c r="U532" s="7">
        <f t="shared" si="68"/>
        <v>5.8652294141519234E-2</v>
      </c>
      <c r="V532" s="7">
        <f t="shared" si="69"/>
        <v>6.0707199912214552E-4</v>
      </c>
      <c r="W532" s="7">
        <f t="shared" si="70"/>
        <v>2.3295933005679528E-2</v>
      </c>
      <c r="X532" s="7">
        <f t="shared" si="71"/>
        <v>0.20212101363779353</v>
      </c>
      <c r="Y532">
        <v>8</v>
      </c>
      <c r="Z532">
        <v>7.61</v>
      </c>
      <c r="AA532" t="s">
        <v>1521</v>
      </c>
    </row>
    <row r="533" spans="1:27">
      <c r="A533" t="s">
        <v>1026</v>
      </c>
      <c r="B533" t="s">
        <v>1027</v>
      </c>
      <c r="C533">
        <v>-0.14000000000000001</v>
      </c>
      <c r="D533">
        <v>-0.14000000000000001</v>
      </c>
      <c r="E533">
        <v>0.02</v>
      </c>
      <c r="F533">
        <v>0.02</v>
      </c>
      <c r="G533">
        <v>1.05</v>
      </c>
      <c r="H533">
        <v>1.05</v>
      </c>
      <c r="I533">
        <v>7.0000000000000007E-2</v>
      </c>
      <c r="J533">
        <v>0.09</v>
      </c>
      <c r="K533">
        <v>363.2</v>
      </c>
      <c r="L533">
        <v>1.6</v>
      </c>
      <c r="M533">
        <v>0.41</v>
      </c>
      <c r="N533">
        <v>0.16</v>
      </c>
      <c r="O533">
        <v>10</v>
      </c>
      <c r="P533">
        <v>0.8</v>
      </c>
      <c r="Q533" s="7">
        <f t="shared" si="64"/>
        <v>1.0130520272125527</v>
      </c>
      <c r="R533" s="7">
        <f t="shared" si="65"/>
        <v>2.9096851737676389E-2</v>
      </c>
      <c r="S533" s="7">
        <f t="shared" si="66"/>
        <v>0.33068959534804543</v>
      </c>
      <c r="T533" s="7">
        <f t="shared" si="67"/>
        <v>3.9951457838457417E-2</v>
      </c>
      <c r="U533" s="7">
        <f t="shared" si="68"/>
        <v>2.6455167627843636E-2</v>
      </c>
      <c r="V533" s="7">
        <f t="shared" si="69"/>
        <v>2.6076736933323449E-2</v>
      </c>
      <c r="W533" s="7">
        <f t="shared" si="70"/>
        <v>4.8559411945381121E-4</v>
      </c>
      <c r="X533" s="7">
        <f t="shared" si="71"/>
        <v>1.4697315348802021E-2</v>
      </c>
      <c r="Y533">
        <v>8.2547945205479447</v>
      </c>
      <c r="Z533">
        <v>4.3</v>
      </c>
      <c r="AA533" t="s">
        <v>115</v>
      </c>
    </row>
    <row r="534" spans="1:27">
      <c r="A534" t="s">
        <v>1028</v>
      </c>
      <c r="B534" t="s">
        <v>1029</v>
      </c>
      <c r="C534">
        <v>0.4</v>
      </c>
      <c r="D534">
        <v>0.37</v>
      </c>
      <c r="E534">
        <v>0.06</v>
      </c>
      <c r="F534">
        <v>0.02</v>
      </c>
      <c r="G534">
        <v>1.34</v>
      </c>
      <c r="H534">
        <v>1.4</v>
      </c>
      <c r="I534">
        <v>0.02</v>
      </c>
      <c r="J534">
        <v>0.1</v>
      </c>
      <c r="K534">
        <v>14.310195</v>
      </c>
      <c r="L534">
        <v>8.0577800000000005E-4</v>
      </c>
      <c r="M534">
        <v>0.24366299999999999</v>
      </c>
      <c r="N534">
        <v>2.8054599999999999E-2</v>
      </c>
      <c r="O534">
        <v>57.021299999999997</v>
      </c>
      <c r="P534">
        <v>1.2445200000000001</v>
      </c>
      <c r="Q534" s="7">
        <f t="shared" si="64"/>
        <v>0.12910541858980662</v>
      </c>
      <c r="R534" s="7">
        <f t="shared" si="65"/>
        <v>3.0739423583567688E-3</v>
      </c>
      <c r="S534" s="7">
        <f t="shared" si="66"/>
        <v>0.82652661248372006</v>
      </c>
      <c r="T534" s="7">
        <f t="shared" si="67"/>
        <v>2.0578209699886135E-2</v>
      </c>
      <c r="U534" s="7">
        <f t="shared" si="68"/>
        <v>1.8039380017085539E-2</v>
      </c>
      <c r="V534" s="7">
        <f t="shared" si="69"/>
        <v>6.0066516884430543E-3</v>
      </c>
      <c r="W534" s="7">
        <f t="shared" si="70"/>
        <v>1.5513344641213424E-5</v>
      </c>
      <c r="X534" s="7">
        <f t="shared" si="71"/>
        <v>7.8716820236544773E-3</v>
      </c>
      <c r="Y534">
        <v>10.260273972602739</v>
      </c>
      <c r="Z534">
        <v>12.4633</v>
      </c>
      <c r="AA534" t="s">
        <v>1521</v>
      </c>
    </row>
    <row r="535" spans="1:27">
      <c r="A535" t="s">
        <v>1030</v>
      </c>
      <c r="B535" t="s">
        <v>1029</v>
      </c>
      <c r="C535">
        <v>0.4</v>
      </c>
      <c r="D535">
        <v>0.37</v>
      </c>
      <c r="E535">
        <v>0.06</v>
      </c>
      <c r="F535">
        <v>0.02</v>
      </c>
      <c r="G535">
        <v>1.34</v>
      </c>
      <c r="H535">
        <v>1.4</v>
      </c>
      <c r="I535">
        <v>0.02</v>
      </c>
      <c r="J535">
        <v>0.1</v>
      </c>
      <c r="K535">
        <v>2146.0502999999999</v>
      </c>
      <c r="L535">
        <v>5.50631</v>
      </c>
      <c r="M535">
        <v>0.35509400000000002</v>
      </c>
      <c r="N535">
        <v>7.4042200000000004E-3</v>
      </c>
      <c r="O535">
        <v>169.03299999999999</v>
      </c>
      <c r="P535">
        <v>1.4583900000000001</v>
      </c>
      <c r="Q535" s="7">
        <f t="shared" si="64"/>
        <v>3.6442433240858096</v>
      </c>
      <c r="R535" s="7">
        <f t="shared" si="65"/>
        <v>8.6991326289619864E-2</v>
      </c>
      <c r="S535" s="7">
        <f t="shared" si="66"/>
        <v>12.547192604378195</v>
      </c>
      <c r="T535" s="7">
        <f t="shared" si="67"/>
        <v>0.16594839018878904</v>
      </c>
      <c r="U535" s="7">
        <f t="shared" si="68"/>
        <v>0.10825519408813143</v>
      </c>
      <c r="V535" s="7">
        <f t="shared" si="69"/>
        <v>3.7748819377089633E-2</v>
      </c>
      <c r="W535" s="7">
        <f t="shared" si="70"/>
        <v>1.0731145197204644E-2</v>
      </c>
      <c r="X535" s="7">
        <f t="shared" si="71"/>
        <v>0.11949707242264949</v>
      </c>
      <c r="Y535">
        <v>10.260273972602739</v>
      </c>
      <c r="Z535">
        <v>12.4633</v>
      </c>
      <c r="AA535" t="s">
        <v>1521</v>
      </c>
    </row>
    <row r="536" spans="1:27">
      <c r="A536" t="s">
        <v>1031</v>
      </c>
      <c r="B536" t="s">
        <v>1032</v>
      </c>
      <c r="C536">
        <v>0.25</v>
      </c>
      <c r="D536">
        <v>0.25</v>
      </c>
      <c r="E536">
        <v>0.03</v>
      </c>
      <c r="F536">
        <v>0.03</v>
      </c>
      <c r="G536">
        <v>1.22</v>
      </c>
      <c r="H536">
        <v>1.22</v>
      </c>
      <c r="I536">
        <v>7.0000000000000007E-2</v>
      </c>
      <c r="J536">
        <v>0.14000000000000001</v>
      </c>
      <c r="K536">
        <v>696.3</v>
      </c>
      <c r="L536">
        <v>2.7</v>
      </c>
      <c r="M536">
        <v>0</v>
      </c>
      <c r="N536">
        <v>0</v>
      </c>
      <c r="O536">
        <v>200</v>
      </c>
      <c r="P536">
        <v>3.9</v>
      </c>
      <c r="Q536" s="7">
        <f t="shared" si="64"/>
        <v>1.6435728706312984</v>
      </c>
      <c r="R536" s="7">
        <f t="shared" si="65"/>
        <v>6.3012314239223391E-2</v>
      </c>
      <c r="S536" s="7">
        <f t="shared" si="66"/>
        <v>9.9558612875364449</v>
      </c>
      <c r="T536" s="7">
        <f t="shared" si="67"/>
        <v>0.4276488832618015</v>
      </c>
      <c r="U536" s="7">
        <f t="shared" si="68"/>
        <v>0.19413929510696065</v>
      </c>
      <c r="V536" s="7">
        <f t="shared" si="69"/>
        <v>0</v>
      </c>
      <c r="W536" s="7">
        <f t="shared" si="70"/>
        <v>1.2868411832231506E-2</v>
      </c>
      <c r="X536" s="7">
        <f t="shared" si="71"/>
        <v>0.38082529515166724</v>
      </c>
      <c r="Y536">
        <v>3.131506849315068</v>
      </c>
      <c r="Z536">
        <v>6.5</v>
      </c>
      <c r="AA536" t="s">
        <v>25</v>
      </c>
    </row>
    <row r="537" spans="1:27">
      <c r="A537" t="s">
        <v>1033</v>
      </c>
      <c r="B537" t="s">
        <v>1034</v>
      </c>
      <c r="C537">
        <v>-0.22</v>
      </c>
      <c r="D537">
        <v>-0.22</v>
      </c>
      <c r="E537">
        <v>0.01</v>
      </c>
      <c r="F537">
        <v>0.01</v>
      </c>
      <c r="G537">
        <v>0.89</v>
      </c>
      <c r="H537">
        <v>0.89</v>
      </c>
      <c r="I537">
        <v>0.06</v>
      </c>
      <c r="J537">
        <v>0.06</v>
      </c>
      <c r="K537">
        <v>407.1</v>
      </c>
      <c r="L537">
        <v>4.3</v>
      </c>
      <c r="M537">
        <v>0.27</v>
      </c>
      <c r="N537">
        <v>0.17</v>
      </c>
      <c r="O537">
        <v>2.99</v>
      </c>
      <c r="P537">
        <v>0.33</v>
      </c>
      <c r="Q537" s="7">
        <f t="shared" si="64"/>
        <v>1.0345119081933993</v>
      </c>
      <c r="R537" s="7">
        <f t="shared" si="65"/>
        <v>2.4362084592451181E-2</v>
      </c>
      <c r="S537" s="7">
        <f t="shared" si="66"/>
        <v>9.711172605727883E-2</v>
      </c>
      <c r="T537" s="7">
        <f t="shared" si="67"/>
        <v>1.2536284392455459E-2</v>
      </c>
      <c r="U537" s="7">
        <f t="shared" si="68"/>
        <v>1.0718016588261544E-2</v>
      </c>
      <c r="V537" s="7">
        <f t="shared" si="69"/>
        <v>4.8079260339004394E-3</v>
      </c>
      <c r="W537" s="7">
        <f t="shared" si="70"/>
        <v>3.4191469912904184E-4</v>
      </c>
      <c r="X537" s="7">
        <f t="shared" si="71"/>
        <v>4.364571957630509E-3</v>
      </c>
      <c r="Y537">
        <v>8.1205479452054803</v>
      </c>
      <c r="Z537">
        <v>1.38</v>
      </c>
      <c r="AA537" t="s">
        <v>292</v>
      </c>
    </row>
    <row r="538" spans="1:27">
      <c r="A538" t="s">
        <v>1035</v>
      </c>
      <c r="B538" t="s">
        <v>1036</v>
      </c>
      <c r="C538">
        <v>0.09</v>
      </c>
      <c r="D538">
        <v>0.09</v>
      </c>
      <c r="E538">
        <v>0.01</v>
      </c>
      <c r="F538">
        <v>0.01</v>
      </c>
      <c r="G538">
        <v>1.07</v>
      </c>
      <c r="H538">
        <v>1.08</v>
      </c>
      <c r="I538">
        <v>7.0000000000000007E-2</v>
      </c>
      <c r="J538">
        <v>0.09</v>
      </c>
      <c r="K538">
        <v>2151</v>
      </c>
      <c r="L538">
        <v>85</v>
      </c>
      <c r="M538">
        <v>0.64049999999999996</v>
      </c>
      <c r="N538">
        <v>7.1999999999999998E-3</v>
      </c>
      <c r="O538">
        <v>196.4</v>
      </c>
      <c r="P538">
        <v>1.3</v>
      </c>
      <c r="Q538" s="7">
        <f t="shared" si="64"/>
        <v>3.3473897538635127</v>
      </c>
      <c r="R538" s="7">
        <f t="shared" si="65"/>
        <v>0.1281499094674951</v>
      </c>
      <c r="S538" s="7">
        <f t="shared" si="66"/>
        <v>10.081345787509433</v>
      </c>
      <c r="T538" s="7">
        <f t="shared" si="67"/>
        <v>0.46696946003106582</v>
      </c>
      <c r="U538" s="7">
        <f t="shared" si="68"/>
        <v>6.6729885558871008E-2</v>
      </c>
      <c r="V538" s="7">
        <f t="shared" si="69"/>
        <v>7.8830632700313125E-2</v>
      </c>
      <c r="W538" s="7">
        <f t="shared" si="70"/>
        <v>0.13279318021669023</v>
      </c>
      <c r="X538" s="7">
        <f t="shared" si="71"/>
        <v>0.43561370686769157</v>
      </c>
      <c r="Y538">
        <v>4.3</v>
      </c>
      <c r="Z538">
        <v>5.5</v>
      </c>
      <c r="AA538" t="s">
        <v>292</v>
      </c>
    </row>
    <row r="539" spans="1:27">
      <c r="A539" t="s">
        <v>1037</v>
      </c>
      <c r="B539" t="s">
        <v>1038</v>
      </c>
      <c r="C539">
        <v>-0.61</v>
      </c>
      <c r="D539">
        <v>-0.61</v>
      </c>
      <c r="E539">
        <v>0.02</v>
      </c>
      <c r="F539">
        <v>0.02</v>
      </c>
      <c r="G539">
        <v>0.72</v>
      </c>
      <c r="H539">
        <v>0.73</v>
      </c>
      <c r="I539">
        <v>0.05</v>
      </c>
      <c r="J539">
        <v>0.03</v>
      </c>
      <c r="K539">
        <v>5.6363000000000003</v>
      </c>
      <c r="L539">
        <v>8.0000000000000004E-4</v>
      </c>
      <c r="M539">
        <v>0.2</v>
      </c>
      <c r="N539">
        <v>0.1</v>
      </c>
      <c r="O539">
        <v>1.95</v>
      </c>
      <c r="P539">
        <v>0.16</v>
      </c>
      <c r="Q539" s="7">
        <f t="shared" si="64"/>
        <v>5.5835247349025958E-2</v>
      </c>
      <c r="R539" s="7">
        <f t="shared" si="65"/>
        <v>7.6488464962590154E-4</v>
      </c>
      <c r="S539" s="7">
        <f t="shared" si="66"/>
        <v>1.3560019815832099E-2</v>
      </c>
      <c r="T539" s="7">
        <f t="shared" si="67"/>
        <v>1.3042645916134465E-3</v>
      </c>
      <c r="U539" s="7">
        <f t="shared" si="68"/>
        <v>1.1126170105298133E-3</v>
      </c>
      <c r="V539" s="7">
        <f t="shared" si="69"/>
        <v>2.8250041282983546E-4</v>
      </c>
      <c r="W539" s="7">
        <f t="shared" si="70"/>
        <v>6.4155656800061963E-7</v>
      </c>
      <c r="X539" s="7">
        <f t="shared" si="71"/>
        <v>6.1917898702429678E-4</v>
      </c>
      <c r="Y539">
        <v>7.4438356164383563</v>
      </c>
      <c r="Z539">
        <v>1.1100000000000001</v>
      </c>
      <c r="AA539" t="s">
        <v>292</v>
      </c>
    </row>
    <row r="540" spans="1:27">
      <c r="A540" t="s">
        <v>1039</v>
      </c>
      <c r="B540" t="s">
        <v>1038</v>
      </c>
      <c r="C540">
        <v>-0.61</v>
      </c>
      <c r="D540">
        <v>-0.61</v>
      </c>
      <c r="E540">
        <v>0.02</v>
      </c>
      <c r="F540">
        <v>0.02</v>
      </c>
      <c r="G540">
        <v>0.72</v>
      </c>
      <c r="H540">
        <v>0.73</v>
      </c>
      <c r="I540">
        <v>0.05</v>
      </c>
      <c r="J540">
        <v>0.03</v>
      </c>
      <c r="K540">
        <v>14.025</v>
      </c>
      <c r="L540">
        <v>5.0000000000000001E-3</v>
      </c>
      <c r="M540">
        <v>0.11</v>
      </c>
      <c r="N540">
        <v>0.05</v>
      </c>
      <c r="O540">
        <v>2.2599999999999998</v>
      </c>
      <c r="P540">
        <v>0.15</v>
      </c>
      <c r="Q540" s="7">
        <f t="shared" si="64"/>
        <v>0.10252921297294047</v>
      </c>
      <c r="R540" s="7">
        <f t="shared" si="65"/>
        <v>1.4047211446431643E-3</v>
      </c>
      <c r="S540" s="7">
        <f t="shared" si="66"/>
        <v>2.1603524900368799E-2</v>
      </c>
      <c r="T540" s="7">
        <f t="shared" si="67"/>
        <v>1.7445748850451286E-3</v>
      </c>
      <c r="U540" s="7">
        <f t="shared" si="68"/>
        <v>1.4338622721483717E-3</v>
      </c>
      <c r="V540" s="7">
        <f t="shared" si="69"/>
        <v>1.2027471095457881E-4</v>
      </c>
      <c r="W540" s="7">
        <f t="shared" si="70"/>
        <v>2.5672638027770407E-6</v>
      </c>
      <c r="X540" s="7">
        <f t="shared" si="71"/>
        <v>9.8646232421775357E-4</v>
      </c>
      <c r="Y540">
        <v>7.4438356164383563</v>
      </c>
      <c r="Z540">
        <v>1.1100000000000001</v>
      </c>
      <c r="AA540" t="s">
        <v>292</v>
      </c>
    </row>
    <row r="541" spans="1:27">
      <c r="A541" t="s">
        <v>1040</v>
      </c>
      <c r="B541" t="s">
        <v>1038</v>
      </c>
      <c r="C541">
        <v>-0.61</v>
      </c>
      <c r="D541">
        <v>-0.61</v>
      </c>
      <c r="E541">
        <v>0.02</v>
      </c>
      <c r="F541">
        <v>0.02</v>
      </c>
      <c r="G541">
        <v>0.72</v>
      </c>
      <c r="H541">
        <v>0.73</v>
      </c>
      <c r="I541">
        <v>0.05</v>
      </c>
      <c r="J541">
        <v>0.03</v>
      </c>
      <c r="K541">
        <v>33.941000000000003</v>
      </c>
      <c r="L541">
        <v>3.5000000000000003E-2</v>
      </c>
      <c r="M541">
        <v>0.2</v>
      </c>
      <c r="N541">
        <v>0.16</v>
      </c>
      <c r="O541">
        <v>1.49</v>
      </c>
      <c r="P541">
        <v>0.17</v>
      </c>
      <c r="Q541" s="7">
        <f t="shared" si="64"/>
        <v>0.18481141813339147</v>
      </c>
      <c r="R541" s="7">
        <f t="shared" si="65"/>
        <v>2.5348493134965894E-3</v>
      </c>
      <c r="S541" s="7">
        <f t="shared" si="66"/>
        <v>1.8850468951744161E-2</v>
      </c>
      <c r="T541" s="7">
        <f t="shared" si="67"/>
        <v>2.4002864255236061E-3</v>
      </c>
      <c r="U541" s="7">
        <f t="shared" si="68"/>
        <v>2.1507246455010113E-3</v>
      </c>
      <c r="V541" s="7">
        <f t="shared" si="69"/>
        <v>6.2834896505813869E-4</v>
      </c>
      <c r="W541" s="7">
        <f t="shared" si="70"/>
        <v>6.4795420809742951E-6</v>
      </c>
      <c r="X541" s="7">
        <f t="shared" si="71"/>
        <v>8.6075200692895719E-4</v>
      </c>
      <c r="Y541">
        <v>7.4438356164383563</v>
      </c>
      <c r="Z541">
        <v>1.1100000000000001</v>
      </c>
      <c r="AA541" t="s">
        <v>292</v>
      </c>
    </row>
    <row r="542" spans="1:27">
      <c r="A542" t="s">
        <v>1041</v>
      </c>
      <c r="B542" t="s">
        <v>1042</v>
      </c>
      <c r="C542">
        <v>-0.32</v>
      </c>
      <c r="D542">
        <v>0.32</v>
      </c>
      <c r="E542">
        <v>0.03</v>
      </c>
      <c r="F542">
        <v>0.03</v>
      </c>
      <c r="G542">
        <v>1.33</v>
      </c>
      <c r="H542">
        <v>1.33</v>
      </c>
      <c r="I542">
        <v>0.09</v>
      </c>
      <c r="J542">
        <v>0.09</v>
      </c>
      <c r="K542">
        <v>394.3</v>
      </c>
      <c r="L542">
        <v>1.3</v>
      </c>
      <c r="M542">
        <v>0.39400000000000002</v>
      </c>
      <c r="N542">
        <v>8.0000000000000002E-3</v>
      </c>
      <c r="O542">
        <v>374.2</v>
      </c>
      <c r="P542">
        <v>2.35</v>
      </c>
      <c r="Q542" s="7">
        <f t="shared" si="64"/>
        <v>1.1578167337454868</v>
      </c>
      <c r="R542" s="7">
        <f t="shared" si="65"/>
        <v>2.6239865175337756E-2</v>
      </c>
      <c r="S542" s="7">
        <f t="shared" si="66"/>
        <v>15.003468046828369</v>
      </c>
      <c r="T542" s="7">
        <f t="shared" si="67"/>
        <v>0.68586235046389221</v>
      </c>
      <c r="U542" s="7">
        <f t="shared" si="68"/>
        <v>9.4222741608890076E-2</v>
      </c>
      <c r="V542" s="7">
        <f t="shared" si="69"/>
        <v>5.5981234147765555E-2</v>
      </c>
      <c r="W542" s="7">
        <f t="shared" si="70"/>
        <v>1.6488721329678657E-2</v>
      </c>
      <c r="X542" s="7">
        <f t="shared" si="71"/>
        <v>0.67684818256368573</v>
      </c>
      <c r="Y542">
        <v>2.2027397260273971</v>
      </c>
      <c r="Z542">
        <v>10</v>
      </c>
      <c r="AA542" t="s">
        <v>129</v>
      </c>
    </row>
    <row r="543" spans="1:27">
      <c r="A543" t="s">
        <v>1043</v>
      </c>
      <c r="B543" t="s">
        <v>1044</v>
      </c>
      <c r="C543">
        <v>-0.36</v>
      </c>
      <c r="D543">
        <v>-0.36</v>
      </c>
      <c r="E543">
        <v>0.02</v>
      </c>
      <c r="F543">
        <v>0.02</v>
      </c>
      <c r="G543">
        <v>0.7</v>
      </c>
      <c r="H543">
        <v>0.7</v>
      </c>
      <c r="I543">
        <v>0.06</v>
      </c>
      <c r="J543">
        <v>0.03</v>
      </c>
      <c r="K543">
        <v>4.3122999999999996</v>
      </c>
      <c r="L543">
        <v>1.15E-3</v>
      </c>
      <c r="M543">
        <v>0.2</v>
      </c>
      <c r="N543">
        <v>0.15</v>
      </c>
      <c r="O543">
        <v>1.94</v>
      </c>
      <c r="P543">
        <v>0.28999999999999998</v>
      </c>
      <c r="Q543" s="7">
        <f t="shared" si="64"/>
        <v>4.6058530887619957E-2</v>
      </c>
      <c r="R543" s="7">
        <f t="shared" si="65"/>
        <v>6.5802996412944021E-4</v>
      </c>
      <c r="S543" s="7">
        <f t="shared" si="66"/>
        <v>1.1998193208489964E-2</v>
      </c>
      <c r="T543" s="7">
        <f t="shared" si="67"/>
        <v>1.9563863658587422E-3</v>
      </c>
      <c r="U543" s="7">
        <f t="shared" si="68"/>
        <v>1.7935443455990153E-3</v>
      </c>
      <c r="V543" s="7">
        <f t="shared" si="69"/>
        <v>3.7494353776531148E-4</v>
      </c>
      <c r="W543" s="7">
        <f t="shared" si="70"/>
        <v>1.0665555264215896E-6</v>
      </c>
      <c r="X543" s="7">
        <f t="shared" si="71"/>
        <v>6.8561104048514088E-4</v>
      </c>
      <c r="Y543">
        <v>4.4602739726027396</v>
      </c>
      <c r="Z543">
        <v>0.85</v>
      </c>
      <c r="AA543" t="s">
        <v>100</v>
      </c>
    </row>
    <row r="544" spans="1:27">
      <c r="A544" t="s">
        <v>1045</v>
      </c>
      <c r="B544" t="s">
        <v>1044</v>
      </c>
      <c r="C544">
        <v>-0.36</v>
      </c>
      <c r="D544">
        <v>-0.36</v>
      </c>
      <c r="E544">
        <v>0.02</v>
      </c>
      <c r="F544">
        <v>0.02</v>
      </c>
      <c r="G544">
        <v>0.7</v>
      </c>
      <c r="H544">
        <v>0.7</v>
      </c>
      <c r="I544">
        <v>0.06</v>
      </c>
      <c r="J544">
        <v>0.03</v>
      </c>
      <c r="K544">
        <v>9.6183999999999994</v>
      </c>
      <c r="L544">
        <v>5.0000000000000001E-3</v>
      </c>
      <c r="M544">
        <v>0.06</v>
      </c>
      <c r="N544">
        <v>8.5000000000000006E-2</v>
      </c>
      <c r="O544">
        <v>2.4500000000000002</v>
      </c>
      <c r="P544">
        <v>0.28999999999999998</v>
      </c>
      <c r="Q544" s="7">
        <f t="shared" si="64"/>
        <v>7.8627172756887825E-2</v>
      </c>
      <c r="R544" s="7">
        <f t="shared" si="65"/>
        <v>1.1235757925145318E-3</v>
      </c>
      <c r="S544" s="7">
        <f t="shared" si="66"/>
        <v>2.0169388795203174E-2</v>
      </c>
      <c r="T544" s="7">
        <f t="shared" si="67"/>
        <v>2.6530500958009766E-3</v>
      </c>
      <c r="U544" s="7">
        <f t="shared" si="68"/>
        <v>2.3873970410648654E-3</v>
      </c>
      <c r="V544" s="7">
        <f t="shared" si="69"/>
        <v>1.0323553076629484E-4</v>
      </c>
      <c r="W544" s="7">
        <f t="shared" si="70"/>
        <v>3.4949313806875672E-6</v>
      </c>
      <c r="X544" s="7">
        <f t="shared" si="71"/>
        <v>1.1525365025830388E-3</v>
      </c>
      <c r="Y544">
        <v>4.4602739726027396</v>
      </c>
      <c r="Z544">
        <v>0.85</v>
      </c>
      <c r="AA544" t="s">
        <v>100</v>
      </c>
    </row>
    <row r="545" spans="1:27">
      <c r="A545" t="s">
        <v>1046</v>
      </c>
      <c r="B545" t="s">
        <v>1044</v>
      </c>
      <c r="C545">
        <v>-0.36</v>
      </c>
      <c r="D545">
        <v>-0.36</v>
      </c>
      <c r="E545">
        <v>0.02</v>
      </c>
      <c r="F545">
        <v>0.02</v>
      </c>
      <c r="G545">
        <v>0.7</v>
      </c>
      <c r="H545">
        <v>0.7</v>
      </c>
      <c r="I545">
        <v>0.06</v>
      </c>
      <c r="J545">
        <v>0.03</v>
      </c>
      <c r="K545">
        <v>20.431999999999999</v>
      </c>
      <c r="L545">
        <v>2.3E-3</v>
      </c>
      <c r="M545">
        <v>7.0000000000000007E-2</v>
      </c>
      <c r="N545">
        <v>0.09</v>
      </c>
      <c r="O545">
        <v>2.75</v>
      </c>
      <c r="P545">
        <v>0.35</v>
      </c>
      <c r="Q545" s="7">
        <f t="shared" si="64"/>
        <v>0.12993057397739941</v>
      </c>
      <c r="R545" s="7">
        <f t="shared" si="65"/>
        <v>1.8561766678944784E-3</v>
      </c>
      <c r="S545" s="7">
        <f t="shared" si="66"/>
        <v>2.9083401544522519E-2</v>
      </c>
      <c r="T545" s="7">
        <f t="shared" si="67"/>
        <v>4.0616650850731437E-3</v>
      </c>
      <c r="U545" s="7">
        <f t="shared" si="68"/>
        <v>3.7015238329392293E-3</v>
      </c>
      <c r="V545" s="7">
        <f t="shared" si="69"/>
        <v>1.8412765524117362E-4</v>
      </c>
      <c r="W545" s="7">
        <f t="shared" si="70"/>
        <v>1.091291822507208E-6</v>
      </c>
      <c r="X545" s="7">
        <f t="shared" si="71"/>
        <v>1.6619086596870016E-3</v>
      </c>
      <c r="Y545">
        <v>4.4602739726027396</v>
      </c>
      <c r="Z545">
        <v>0.85</v>
      </c>
      <c r="AA545" t="s">
        <v>100</v>
      </c>
    </row>
    <row r="546" spans="1:27">
      <c r="A546" t="s">
        <v>1047</v>
      </c>
      <c r="B546" t="s">
        <v>1044</v>
      </c>
      <c r="C546">
        <v>-0.36</v>
      </c>
      <c r="D546">
        <v>-0.36</v>
      </c>
      <c r="E546">
        <v>0.02</v>
      </c>
      <c r="F546">
        <v>0.02</v>
      </c>
      <c r="G546">
        <v>0.7</v>
      </c>
      <c r="H546">
        <v>0.7</v>
      </c>
      <c r="I546">
        <v>0.06</v>
      </c>
      <c r="J546">
        <v>0.03</v>
      </c>
      <c r="K546">
        <v>34.619999999999997</v>
      </c>
      <c r="L546">
        <v>0.20499999999999999</v>
      </c>
      <c r="M546">
        <v>0.15</v>
      </c>
      <c r="N546">
        <v>0.14000000000000001</v>
      </c>
      <c r="O546">
        <v>0.84</v>
      </c>
      <c r="P546">
        <v>0.315</v>
      </c>
      <c r="Q546" s="7">
        <f t="shared" si="64"/>
        <v>0.1846667953856137</v>
      </c>
      <c r="R546" s="7">
        <f t="shared" si="65"/>
        <v>2.736967192307622E-3</v>
      </c>
      <c r="S546" s="7">
        <f t="shared" si="66"/>
        <v>1.0496766573916785E-2</v>
      </c>
      <c r="T546" s="7">
        <f t="shared" si="67"/>
        <v>3.9881599180914776E-3</v>
      </c>
      <c r="U546" s="7">
        <f t="shared" si="68"/>
        <v>3.936287465218795E-3</v>
      </c>
      <c r="V546" s="7">
        <f t="shared" si="69"/>
        <v>2.2550598266215087E-4</v>
      </c>
      <c r="W546" s="7">
        <f t="shared" si="70"/>
        <v>2.0718632270873696E-5</v>
      </c>
      <c r="X546" s="7">
        <f t="shared" si="71"/>
        <v>5.9981523279524496E-4</v>
      </c>
      <c r="Y546" s="2"/>
      <c r="Z546" s="2"/>
      <c r="AA546" t="s">
        <v>100</v>
      </c>
    </row>
    <row r="547" spans="1:27">
      <c r="A547" t="s">
        <v>1048</v>
      </c>
      <c r="B547" t="s">
        <v>1044</v>
      </c>
      <c r="C547">
        <v>-0.36</v>
      </c>
      <c r="D547">
        <v>-0.36</v>
      </c>
      <c r="E547">
        <v>0.02</v>
      </c>
      <c r="F547">
        <v>0.02</v>
      </c>
      <c r="G547">
        <v>0.7</v>
      </c>
      <c r="H547">
        <v>0.7</v>
      </c>
      <c r="I547">
        <v>0.06</v>
      </c>
      <c r="J547">
        <v>0.03</v>
      </c>
      <c r="K547">
        <v>51.76</v>
      </c>
      <c r="L547">
        <v>0.48</v>
      </c>
      <c r="M547">
        <v>0.02</v>
      </c>
      <c r="N547">
        <v>0.11</v>
      </c>
      <c r="O547">
        <v>1.0900000000000001</v>
      </c>
      <c r="P547">
        <v>0.3</v>
      </c>
      <c r="Q547" s="7">
        <f t="shared" si="64"/>
        <v>0.24145356135495799</v>
      </c>
      <c r="R547" s="7">
        <f t="shared" si="65"/>
        <v>3.7584901928599266E-3</v>
      </c>
      <c r="S547" s="7">
        <f t="shared" si="66"/>
        <v>1.5749975895331243E-2</v>
      </c>
      <c r="T547" s="7">
        <f t="shared" si="67"/>
        <v>4.4277018673046179E-3</v>
      </c>
      <c r="U547" s="7">
        <f t="shared" si="68"/>
        <v>4.3348557510085985E-3</v>
      </c>
      <c r="V547" s="7">
        <f t="shared" si="69"/>
        <v>3.4663812494726633E-5</v>
      </c>
      <c r="W547" s="7">
        <f t="shared" si="70"/>
        <v>4.8686169691904965E-5</v>
      </c>
      <c r="X547" s="7">
        <f t="shared" si="71"/>
        <v>8.9999862259035693E-4</v>
      </c>
      <c r="Y547" s="2"/>
      <c r="Z547" s="2"/>
      <c r="AA547" t="s">
        <v>100</v>
      </c>
    </row>
    <row r="548" spans="1:27">
      <c r="A548" t="s">
        <v>1049</v>
      </c>
      <c r="B548" t="s">
        <v>1044</v>
      </c>
      <c r="C548">
        <v>-0.36</v>
      </c>
      <c r="D548">
        <v>-0.36</v>
      </c>
      <c r="E548">
        <v>0.02</v>
      </c>
      <c r="F548">
        <v>0.02</v>
      </c>
      <c r="G548">
        <v>0.7</v>
      </c>
      <c r="H548">
        <v>0.7</v>
      </c>
      <c r="I548">
        <v>0.06</v>
      </c>
      <c r="J548">
        <v>0.03</v>
      </c>
      <c r="K548">
        <v>197.8</v>
      </c>
      <c r="L548">
        <v>7.35</v>
      </c>
      <c r="M548">
        <v>0.28999999999999998</v>
      </c>
      <c r="N548">
        <v>0.3</v>
      </c>
      <c r="O548">
        <v>0.95</v>
      </c>
      <c r="P548">
        <v>0.31</v>
      </c>
      <c r="Q548" s="7">
        <f t="shared" si="64"/>
        <v>0.59018517371170909</v>
      </c>
      <c r="R548" s="7">
        <f t="shared" si="65"/>
        <v>1.6877214339882114E-2</v>
      </c>
      <c r="S548" s="7">
        <f t="shared" si="66"/>
        <v>2.0543065291216637E-2</v>
      </c>
      <c r="T548" s="7">
        <f t="shared" si="67"/>
        <v>7.084336207904854E-3</v>
      </c>
      <c r="U548" s="7">
        <f t="shared" si="68"/>
        <v>6.7035265687127969E-3</v>
      </c>
      <c r="V548" s="7">
        <f t="shared" si="69"/>
        <v>1.9513556942197261E-3</v>
      </c>
      <c r="W548" s="7">
        <f t="shared" si="70"/>
        <v>2.5445151649889166E-4</v>
      </c>
      <c r="X548" s="7">
        <f t="shared" si="71"/>
        <v>1.1738894452123796E-3</v>
      </c>
      <c r="Y548" s="2"/>
      <c r="Z548" s="2"/>
      <c r="AA548" t="s">
        <v>100</v>
      </c>
    </row>
    <row r="549" spans="1:27">
      <c r="A549" t="s">
        <v>1050</v>
      </c>
      <c r="B549" t="s">
        <v>1051</v>
      </c>
      <c r="C549">
        <v>0.14000000000000001</v>
      </c>
      <c r="D549">
        <v>0.14000000000000001</v>
      </c>
      <c r="E549">
        <v>0.05</v>
      </c>
      <c r="F549">
        <v>0.05</v>
      </c>
      <c r="G549">
        <v>2</v>
      </c>
      <c r="H549">
        <v>1.78</v>
      </c>
      <c r="I549">
        <v>0.08</v>
      </c>
      <c r="J549">
        <v>0.17</v>
      </c>
      <c r="K549">
        <v>578.6</v>
      </c>
      <c r="L549">
        <v>3.3</v>
      </c>
      <c r="M549">
        <v>0.24</v>
      </c>
      <c r="N549">
        <v>0.05</v>
      </c>
      <c r="O549">
        <v>68</v>
      </c>
      <c r="P549">
        <v>2</v>
      </c>
      <c r="Q549" s="7">
        <f t="shared" si="64"/>
        <v>1.6476452500242227</v>
      </c>
      <c r="R549" s="7">
        <f t="shared" si="65"/>
        <v>5.282592427389847E-2</v>
      </c>
      <c r="S549" s="7">
        <f t="shared" si="66"/>
        <v>3.9741371605465328</v>
      </c>
      <c r="T549" s="7">
        <f t="shared" si="67"/>
        <v>0.17452576667496333</v>
      </c>
      <c r="U549" s="7">
        <f t="shared" si="68"/>
        <v>0.11688638707489801</v>
      </c>
      <c r="V549" s="7">
        <f t="shared" si="69"/>
        <v>5.0604462995074699E-2</v>
      </c>
      <c r="W549" s="7">
        <f t="shared" si="70"/>
        <v>7.555393841343223E-3</v>
      </c>
      <c r="X549" s="7">
        <f t="shared" si="71"/>
        <v>0.11907527072798602</v>
      </c>
      <c r="Y549">
        <v>4.9315068493150687</v>
      </c>
      <c r="Z549">
        <v>19.850000000000001</v>
      </c>
      <c r="AA549" t="s">
        <v>370</v>
      </c>
    </row>
    <row r="550" spans="1:27">
      <c r="A550" t="s">
        <v>1052</v>
      </c>
      <c r="B550" t="s">
        <v>1053</v>
      </c>
      <c r="C550">
        <v>0.21</v>
      </c>
      <c r="D550">
        <v>0.21</v>
      </c>
      <c r="E550">
        <v>0.05</v>
      </c>
      <c r="F550">
        <v>0.05</v>
      </c>
      <c r="G550">
        <v>1.23</v>
      </c>
      <c r="H550">
        <v>1.24</v>
      </c>
      <c r="I550">
        <v>0.1</v>
      </c>
      <c r="J550">
        <v>0.15</v>
      </c>
      <c r="K550">
        <v>264.14999999999998</v>
      </c>
      <c r="L550">
        <v>0.23</v>
      </c>
      <c r="M550">
        <v>0.252</v>
      </c>
      <c r="N550">
        <v>1.4E-2</v>
      </c>
      <c r="O550">
        <v>119.4</v>
      </c>
      <c r="P550">
        <v>2.2000000000000002</v>
      </c>
      <c r="Q550" s="7">
        <f t="shared" si="64"/>
        <v>0.86598903966498153</v>
      </c>
      <c r="R550" s="7">
        <f t="shared" si="65"/>
        <v>3.4922531014204013E-2</v>
      </c>
      <c r="S550" s="7">
        <f t="shared" si="66"/>
        <v>4.2091923702211984</v>
      </c>
      <c r="T550" s="7">
        <f t="shared" si="67"/>
        <v>0.23974968063376398</v>
      </c>
      <c r="U550" s="7">
        <f t="shared" si="68"/>
        <v>7.7556308329033818E-2</v>
      </c>
      <c r="V550" s="7">
        <f t="shared" si="69"/>
        <v>1.5857014533047008E-2</v>
      </c>
      <c r="W550" s="7">
        <f t="shared" si="70"/>
        <v>1.2216723391392215E-3</v>
      </c>
      <c r="X550" s="7">
        <f t="shared" si="71"/>
        <v>0.22630066506565594</v>
      </c>
      <c r="Y550">
        <v>9.830136986301369</v>
      </c>
      <c r="Z550">
        <v>20.3</v>
      </c>
      <c r="AA550" t="s">
        <v>33</v>
      </c>
    </row>
    <row r="551" spans="1:27">
      <c r="A551" t="s">
        <v>1054</v>
      </c>
      <c r="B551" t="s">
        <v>1055</v>
      </c>
      <c r="C551">
        <v>0.16</v>
      </c>
      <c r="D551">
        <v>0.15</v>
      </c>
      <c r="E551">
        <v>7.0000000000000007E-2</v>
      </c>
      <c r="F551">
        <v>0.03</v>
      </c>
      <c r="G551">
        <v>0.89</v>
      </c>
      <c r="H551">
        <v>0.89</v>
      </c>
      <c r="I551">
        <v>0.09</v>
      </c>
      <c r="J551">
        <v>7.0000000000000007E-2</v>
      </c>
      <c r="K551">
        <v>963</v>
      </c>
      <c r="L551">
        <v>38</v>
      </c>
      <c r="M551">
        <v>0.74</v>
      </c>
      <c r="N551">
        <v>0.2</v>
      </c>
      <c r="O551">
        <v>99</v>
      </c>
      <c r="P551">
        <v>60</v>
      </c>
      <c r="Q551" s="7">
        <f t="shared" si="64"/>
        <v>1.8366184833804027</v>
      </c>
      <c r="R551" s="7">
        <f t="shared" si="65"/>
        <v>6.8212131824243363E-2</v>
      </c>
      <c r="S551" s="7">
        <f t="shared" si="66"/>
        <v>2.9927842897541663</v>
      </c>
      <c r="T551" s="7">
        <f t="shared" si="67"/>
        <v>2.0714102494829425</v>
      </c>
      <c r="U551" s="7">
        <f t="shared" si="68"/>
        <v>1.8138086604570707</v>
      </c>
      <c r="V551" s="7">
        <f t="shared" si="69"/>
        <v>0.97907178356237101</v>
      </c>
      <c r="W551" s="7">
        <f t="shared" si="70"/>
        <v>3.9365110076378787E-2</v>
      </c>
      <c r="X551" s="7">
        <f t="shared" si="71"/>
        <v>0.20176073863511235</v>
      </c>
      <c r="Y551" s="2"/>
      <c r="Z551" s="2"/>
      <c r="AA551" t="s">
        <v>1521</v>
      </c>
    </row>
    <row r="552" spans="1:27">
      <c r="A552" t="s">
        <v>1056</v>
      </c>
      <c r="B552" t="s">
        <v>1057</v>
      </c>
      <c r="C552">
        <v>0.16</v>
      </c>
      <c r="D552">
        <v>0.16</v>
      </c>
      <c r="E552">
        <v>7.0000000000000007E-2</v>
      </c>
      <c r="F552">
        <v>7.0000000000000007E-2</v>
      </c>
      <c r="K552">
        <v>1.3283</v>
      </c>
      <c r="L552">
        <v>1.2E-4</v>
      </c>
      <c r="M552">
        <v>8.1000000000000003E-2</v>
      </c>
      <c r="N552">
        <v>1.2E-2</v>
      </c>
      <c r="O552" s="2"/>
      <c r="P552" s="2"/>
      <c r="Q552" s="7">
        <f t="shared" si="64"/>
        <v>0</v>
      </c>
      <c r="R552" s="7" t="e">
        <f t="shared" si="65"/>
        <v>#DIV/0!</v>
      </c>
      <c r="S552" s="7">
        <f t="shared" si="66"/>
        <v>0</v>
      </c>
      <c r="T552" s="7" t="e">
        <f t="shared" si="67"/>
        <v>#DIV/0!</v>
      </c>
      <c r="U552" s="7">
        <f t="shared" si="68"/>
        <v>0</v>
      </c>
      <c r="V552" s="7">
        <f t="shared" si="69"/>
        <v>0</v>
      </c>
      <c r="W552" s="7">
        <f t="shared" si="70"/>
        <v>0</v>
      </c>
      <c r="X552" s="7" t="e">
        <f t="shared" si="71"/>
        <v>#DIV/0!</v>
      </c>
      <c r="Y552" s="2"/>
      <c r="Z552" s="2"/>
      <c r="AA552" t="s">
        <v>66</v>
      </c>
    </row>
    <row r="553" spans="1:27">
      <c r="A553" t="s">
        <v>1058</v>
      </c>
      <c r="B553" t="s">
        <v>1059</v>
      </c>
      <c r="C553">
        <v>0.2</v>
      </c>
      <c r="D553">
        <v>0.2</v>
      </c>
      <c r="E553">
        <v>0.04</v>
      </c>
      <c r="F553">
        <v>0.04</v>
      </c>
      <c r="G553">
        <v>1.01</v>
      </c>
      <c r="H553">
        <v>1.01</v>
      </c>
      <c r="I553">
        <v>7.0000000000000007E-2</v>
      </c>
      <c r="J553">
        <v>0.08</v>
      </c>
      <c r="K553">
        <v>526.62</v>
      </c>
      <c r="L553">
        <v>0.3</v>
      </c>
      <c r="M553">
        <v>0.90300000000000002</v>
      </c>
      <c r="N553">
        <v>5.0000000000000001E-3</v>
      </c>
      <c r="O553">
        <v>97.1</v>
      </c>
      <c r="P553">
        <v>3.8</v>
      </c>
      <c r="Q553" s="7">
        <f t="shared" si="64"/>
        <v>1.2810815624183194</v>
      </c>
      <c r="R553" s="7">
        <f t="shared" si="65"/>
        <v>3.3827434627834871E-2</v>
      </c>
      <c r="S553" s="7">
        <f t="shared" si="66"/>
        <v>1.6681995991873146</v>
      </c>
      <c r="T553" s="7">
        <f t="shared" si="67"/>
        <v>0.10894136041579602</v>
      </c>
      <c r="U553" s="7">
        <f t="shared" si="68"/>
        <v>6.5284845282304799E-2</v>
      </c>
      <c r="V553" s="7">
        <f t="shared" si="69"/>
        <v>4.0803295882955989E-2</v>
      </c>
      <c r="W553" s="7">
        <f t="shared" si="70"/>
        <v>3.1677482799500868E-4</v>
      </c>
      <c r="X553" s="7">
        <f t="shared" si="71"/>
        <v>7.7078529335387475E-2</v>
      </c>
      <c r="Y553">
        <v>8</v>
      </c>
      <c r="Z553">
        <v>8.4</v>
      </c>
      <c r="AA553" t="s">
        <v>1060</v>
      </c>
    </row>
    <row r="554" spans="1:27">
      <c r="A554" t="s">
        <v>1061</v>
      </c>
      <c r="B554" t="s">
        <v>1062</v>
      </c>
      <c r="C554">
        <v>-0.09</v>
      </c>
      <c r="D554">
        <v>-0.09</v>
      </c>
      <c r="E554">
        <v>0.08</v>
      </c>
      <c r="F554">
        <v>0.08</v>
      </c>
      <c r="G554">
        <v>0.85</v>
      </c>
      <c r="H554">
        <v>0.85</v>
      </c>
      <c r="I554">
        <v>0.06</v>
      </c>
      <c r="J554">
        <v>0.06</v>
      </c>
      <c r="K554">
        <v>957.5</v>
      </c>
      <c r="L554">
        <v>6.25</v>
      </c>
      <c r="M554">
        <v>0</v>
      </c>
      <c r="N554">
        <v>0</v>
      </c>
      <c r="O554" s="2"/>
      <c r="P554" s="2"/>
      <c r="Q554" s="7">
        <f t="shared" si="64"/>
        <v>1.8017875734734379</v>
      </c>
      <c r="R554" s="7">
        <f t="shared" si="65"/>
        <v>4.3113946552424155E-2</v>
      </c>
      <c r="S554" s="7">
        <f t="shared" si="66"/>
        <v>0</v>
      </c>
      <c r="T554" s="7">
        <f t="shared" si="67"/>
        <v>0</v>
      </c>
      <c r="U554" s="7">
        <f t="shared" si="68"/>
        <v>0</v>
      </c>
      <c r="V554" s="7">
        <f t="shared" si="69"/>
        <v>0</v>
      </c>
      <c r="W554" s="7">
        <f t="shared" si="70"/>
        <v>0</v>
      </c>
      <c r="X554" s="7">
        <f t="shared" si="71"/>
        <v>0</v>
      </c>
      <c r="Y554">
        <v>8.24</v>
      </c>
      <c r="Z554">
        <v>9.3000000000000007</v>
      </c>
      <c r="AA554" t="s">
        <v>700</v>
      </c>
    </row>
    <row r="555" spans="1:27">
      <c r="A555" t="s">
        <v>1063</v>
      </c>
      <c r="B555" t="s">
        <v>1064</v>
      </c>
      <c r="C555">
        <v>0.4</v>
      </c>
      <c r="D555">
        <v>0.38</v>
      </c>
      <c r="E555">
        <v>0.05</v>
      </c>
      <c r="F555">
        <v>0.03</v>
      </c>
      <c r="G555">
        <v>1.1299999999999999</v>
      </c>
      <c r="H555">
        <v>1.21</v>
      </c>
      <c r="I555">
        <v>0.1</v>
      </c>
      <c r="J555">
        <v>0.12</v>
      </c>
      <c r="K555">
        <v>437.05</v>
      </c>
      <c r="L555">
        <v>0.27</v>
      </c>
      <c r="M555">
        <v>0.52</v>
      </c>
      <c r="N555">
        <v>0.02</v>
      </c>
      <c r="O555">
        <v>52.82</v>
      </c>
      <c r="P555">
        <v>1.5</v>
      </c>
      <c r="Q555" s="7">
        <f t="shared" si="64"/>
        <v>1.2015835207351411</v>
      </c>
      <c r="R555" s="7">
        <f t="shared" si="65"/>
        <v>3.9724851866890683E-2</v>
      </c>
      <c r="S555" s="7">
        <f t="shared" si="66"/>
        <v>1.9124272376794123</v>
      </c>
      <c r="T555" s="7">
        <f t="shared" si="67"/>
        <v>0.12163564421566735</v>
      </c>
      <c r="U555" s="7">
        <f t="shared" si="68"/>
        <v>5.4309747378249125E-2</v>
      </c>
      <c r="V555" s="7">
        <f t="shared" si="69"/>
        <v>2.7260475975693376E-2</v>
      </c>
      <c r="W555" s="7">
        <f t="shared" si="70"/>
        <v>3.9381867381569003E-4</v>
      </c>
      <c r="X555" s="7">
        <f t="shared" si="71"/>
        <v>0.1053678918831632</v>
      </c>
      <c r="Y555">
        <v>5.5</v>
      </c>
      <c r="Z555">
        <v>4.0999999999999996</v>
      </c>
      <c r="AA555" t="s">
        <v>1521</v>
      </c>
    </row>
    <row r="556" spans="1:27">
      <c r="A556" t="s">
        <v>1065</v>
      </c>
      <c r="B556" t="s">
        <v>1064</v>
      </c>
      <c r="C556">
        <v>0.4</v>
      </c>
      <c r="D556">
        <v>0.38</v>
      </c>
      <c r="E556">
        <v>0.05</v>
      </c>
      <c r="F556">
        <v>0.03</v>
      </c>
      <c r="G556">
        <v>1.1299999999999999</v>
      </c>
      <c r="H556">
        <v>1.21</v>
      </c>
      <c r="I556">
        <v>0.1</v>
      </c>
      <c r="J556">
        <v>0.12</v>
      </c>
      <c r="K556">
        <v>6700</v>
      </c>
      <c r="L556">
        <v>4500</v>
      </c>
      <c r="M556">
        <v>0.24</v>
      </c>
      <c r="N556">
        <v>0.13</v>
      </c>
      <c r="O556">
        <v>22.2</v>
      </c>
      <c r="P556">
        <v>3.7069999999999999</v>
      </c>
      <c r="Q556" s="7">
        <f t="shared" si="64"/>
        <v>7.4150898120919022</v>
      </c>
      <c r="R556" s="7">
        <f t="shared" si="65"/>
        <v>3.329225933878571</v>
      </c>
      <c r="S556" s="7">
        <f t="shared" si="66"/>
        <v>2.2693210946914091</v>
      </c>
      <c r="T556" s="7">
        <f t="shared" si="67"/>
        <v>0.65037804372644759</v>
      </c>
      <c r="U556" s="7">
        <f t="shared" si="68"/>
        <v>0.37893573414509246</v>
      </c>
      <c r="V556" s="7">
        <f t="shared" si="69"/>
        <v>7.5130324866693507E-2</v>
      </c>
      <c r="W556" s="7">
        <f t="shared" si="70"/>
        <v>0.50805696149807744</v>
      </c>
      <c r="X556" s="7">
        <f t="shared" si="71"/>
        <v>0.12503146527225392</v>
      </c>
      <c r="Y556" s="2"/>
      <c r="Z556" s="2"/>
      <c r="AA556" t="s">
        <v>1521</v>
      </c>
    </row>
    <row r="557" spans="1:27">
      <c r="A557" t="s">
        <v>1066</v>
      </c>
      <c r="B557" t="s">
        <v>1067</v>
      </c>
      <c r="C557">
        <v>-0.28000000000000003</v>
      </c>
      <c r="D557">
        <v>-0.28000000000000003</v>
      </c>
      <c r="E557">
        <v>0.01</v>
      </c>
      <c r="F557">
        <v>0.01</v>
      </c>
      <c r="G557">
        <v>0.86</v>
      </c>
      <c r="H557">
        <v>0.86</v>
      </c>
      <c r="I557">
        <v>0.06</v>
      </c>
      <c r="J557">
        <v>0.06</v>
      </c>
      <c r="K557">
        <v>828</v>
      </c>
      <c r="L557">
        <v>8.1</v>
      </c>
      <c r="M557">
        <v>5.1999999999999998E-2</v>
      </c>
      <c r="N557">
        <v>0.04</v>
      </c>
      <c r="O557">
        <v>19.059999999999999</v>
      </c>
      <c r="P557">
        <v>0.73</v>
      </c>
      <c r="Q557" s="7">
        <f t="shared" si="64"/>
        <v>1.6418159305036588</v>
      </c>
      <c r="R557" s="7">
        <f t="shared" si="65"/>
        <v>3.9654731054456667E-2</v>
      </c>
      <c r="S557" s="7">
        <f t="shared" si="66"/>
        <v>0.79509832252474466</v>
      </c>
      <c r="T557" s="7">
        <f t="shared" si="67"/>
        <v>4.8004536014467754E-2</v>
      </c>
      <c r="U557" s="7">
        <f t="shared" si="68"/>
        <v>3.0452349183791382E-2</v>
      </c>
      <c r="V557" s="7">
        <f t="shared" si="69"/>
        <v>1.658288523017709E-3</v>
      </c>
      <c r="W557" s="7">
        <f t="shared" si="70"/>
        <v>2.5927119212763427E-3</v>
      </c>
      <c r="X557" s="7">
        <f t="shared" si="71"/>
        <v>3.6981317326732308E-2</v>
      </c>
      <c r="Y557">
        <v>4.9890410958904106</v>
      </c>
      <c r="Z557">
        <v>3.4</v>
      </c>
      <c r="AA557" t="s">
        <v>292</v>
      </c>
    </row>
    <row r="558" spans="1:27">
      <c r="A558" t="s">
        <v>1068</v>
      </c>
      <c r="B558" t="s">
        <v>1069</v>
      </c>
      <c r="C558">
        <v>-0.09</v>
      </c>
      <c r="D558">
        <v>-0.09</v>
      </c>
      <c r="E558">
        <v>0.04</v>
      </c>
      <c r="F558">
        <v>0.01</v>
      </c>
      <c r="G558">
        <v>1.02</v>
      </c>
      <c r="H558">
        <v>0.94</v>
      </c>
      <c r="I558">
        <v>7.0000000000000007E-2</v>
      </c>
      <c r="J558">
        <v>7.0000000000000007E-2</v>
      </c>
      <c r="K558">
        <v>149.61000000000001</v>
      </c>
      <c r="L558">
        <v>0.35499999999999998</v>
      </c>
      <c r="M558">
        <v>0.19</v>
      </c>
      <c r="N558">
        <v>0.13500000000000001</v>
      </c>
      <c r="O558" s="2"/>
      <c r="P558" s="2"/>
      <c r="Q558" s="7">
        <f t="shared" si="64"/>
        <v>0.540531643828155</v>
      </c>
      <c r="R558" s="7">
        <f t="shared" si="65"/>
        <v>1.3444670067698981E-2</v>
      </c>
      <c r="S558" s="7">
        <f t="shared" si="66"/>
        <v>0</v>
      </c>
      <c r="T558" s="7">
        <f t="shared" si="67"/>
        <v>0</v>
      </c>
      <c r="U558" s="7">
        <f t="shared" si="68"/>
        <v>0</v>
      </c>
      <c r="V558" s="7">
        <f t="shared" si="69"/>
        <v>0</v>
      </c>
      <c r="W558" s="7">
        <f t="shared" si="70"/>
        <v>0</v>
      </c>
      <c r="X558" s="7">
        <f t="shared" si="71"/>
        <v>0</v>
      </c>
      <c r="Y558" s="2"/>
      <c r="Z558" s="2"/>
      <c r="AA558" t="s">
        <v>1521</v>
      </c>
    </row>
    <row r="559" spans="1:27">
      <c r="A559" t="s">
        <v>1071</v>
      </c>
      <c r="B559" t="s">
        <v>1072</v>
      </c>
      <c r="C559">
        <v>-0.34</v>
      </c>
      <c r="D559">
        <v>-0.34</v>
      </c>
      <c r="E559">
        <v>0.01</v>
      </c>
      <c r="F559">
        <v>0.01</v>
      </c>
      <c r="G559">
        <v>0.87</v>
      </c>
      <c r="H559">
        <v>0.87</v>
      </c>
      <c r="I559">
        <v>0.06</v>
      </c>
      <c r="J559">
        <v>0.06</v>
      </c>
      <c r="K559">
        <v>15.56</v>
      </c>
      <c r="L559">
        <v>0.02</v>
      </c>
      <c r="M559">
        <v>0</v>
      </c>
      <c r="N559">
        <v>5.0000000000000001E-3</v>
      </c>
      <c r="O559">
        <v>4.07</v>
      </c>
      <c r="P559">
        <v>0.2</v>
      </c>
      <c r="Q559" s="7">
        <f t="shared" si="64"/>
        <v>0.11649775859772156</v>
      </c>
      <c r="R559" s="7">
        <f t="shared" si="65"/>
        <v>2.6799692705569492E-3</v>
      </c>
      <c r="S559" s="7">
        <f t="shared" si="66"/>
        <v>4.554988285721822E-2</v>
      </c>
      <c r="T559" s="7">
        <f t="shared" si="67"/>
        <v>3.065345888473142E-3</v>
      </c>
      <c r="U559" s="7">
        <f t="shared" si="68"/>
        <v>2.2383234819271856E-3</v>
      </c>
      <c r="V559" s="7">
        <f t="shared" si="69"/>
        <v>0</v>
      </c>
      <c r="W559" s="7">
        <f t="shared" si="70"/>
        <v>1.951580242382957E-5</v>
      </c>
      <c r="X559" s="7">
        <f t="shared" si="71"/>
        <v>2.0942474876881937E-3</v>
      </c>
      <c r="Y559">
        <v>1.8630136986301371</v>
      </c>
      <c r="Z559">
        <v>1.3</v>
      </c>
      <c r="AA559" t="s">
        <v>292</v>
      </c>
    </row>
    <row r="560" spans="1:27">
      <c r="A560" t="s">
        <v>1073</v>
      </c>
      <c r="B560" t="s">
        <v>1074</v>
      </c>
      <c r="C560">
        <v>0.05</v>
      </c>
      <c r="D560">
        <v>0.05</v>
      </c>
      <c r="E560">
        <v>0.03</v>
      </c>
      <c r="F560">
        <v>0.03</v>
      </c>
      <c r="G560">
        <v>1.53</v>
      </c>
      <c r="H560">
        <v>1.42</v>
      </c>
      <c r="I560">
        <v>0.09</v>
      </c>
      <c r="J560">
        <v>0.19</v>
      </c>
      <c r="K560">
        <v>356</v>
      </c>
      <c r="L560">
        <v>2.6</v>
      </c>
      <c r="M560">
        <v>4.1000000000000002E-2</v>
      </c>
      <c r="N560">
        <v>3.6999999999999998E-2</v>
      </c>
      <c r="O560">
        <v>46.9</v>
      </c>
      <c r="P560">
        <v>1.9</v>
      </c>
      <c r="Q560" s="7">
        <f t="shared" si="64"/>
        <v>1.1054375270882382</v>
      </c>
      <c r="R560" s="7">
        <f t="shared" si="65"/>
        <v>4.9596463049749115E-2</v>
      </c>
      <c r="S560" s="7">
        <f t="shared" si="66"/>
        <v>2.0639217568746813</v>
      </c>
      <c r="T560" s="7">
        <f t="shared" si="67"/>
        <v>0.12096053102685343</v>
      </c>
      <c r="U560" s="7">
        <f t="shared" si="68"/>
        <v>8.3613034926692836E-2</v>
      </c>
      <c r="V560" s="7">
        <f t="shared" si="69"/>
        <v>3.1362413268493251E-3</v>
      </c>
      <c r="W560" s="7">
        <f t="shared" si="70"/>
        <v>5.0245286216050299E-3</v>
      </c>
      <c r="X560" s="7">
        <f t="shared" si="71"/>
        <v>8.7207961558085106E-2</v>
      </c>
      <c r="Y560">
        <v>2.495890410958904</v>
      </c>
      <c r="Z560">
        <v>3.7</v>
      </c>
      <c r="AA560" t="s">
        <v>25</v>
      </c>
    </row>
    <row r="561" spans="1:27">
      <c r="A561" t="s">
        <v>1075</v>
      </c>
      <c r="B561" t="s">
        <v>1076</v>
      </c>
      <c r="C561">
        <v>0.36</v>
      </c>
      <c r="D561">
        <v>0.36</v>
      </c>
      <c r="E561">
        <v>0.03</v>
      </c>
      <c r="F561">
        <v>0.03</v>
      </c>
      <c r="G561">
        <v>1.01</v>
      </c>
      <c r="H561">
        <v>1.01</v>
      </c>
      <c r="I561">
        <v>0.08</v>
      </c>
      <c r="J561">
        <v>0.09</v>
      </c>
      <c r="K561">
        <v>327.8</v>
      </c>
      <c r="L561">
        <v>1.2</v>
      </c>
      <c r="M561">
        <v>0.83</v>
      </c>
      <c r="N561">
        <v>0.03</v>
      </c>
      <c r="O561">
        <v>32.4</v>
      </c>
      <c r="P561">
        <v>7.1</v>
      </c>
      <c r="Q561" s="7">
        <f t="shared" si="64"/>
        <v>0.93393757308036929</v>
      </c>
      <c r="R561" s="7">
        <f t="shared" si="65"/>
        <v>2.7834200040032779E-2</v>
      </c>
      <c r="S561" s="7">
        <f t="shared" si="66"/>
        <v>0.61700555004619739</v>
      </c>
      <c r="T561" s="7">
        <f t="shared" si="67"/>
        <v>0.14758762405441986</v>
      </c>
      <c r="U561" s="7">
        <f t="shared" si="68"/>
        <v>0.135208006337284</v>
      </c>
      <c r="V561" s="7">
        <f t="shared" si="69"/>
        <v>4.9384243639184547E-2</v>
      </c>
      <c r="W561" s="7">
        <f t="shared" si="70"/>
        <v>7.5290488108138796E-4</v>
      </c>
      <c r="X561" s="7">
        <f t="shared" si="71"/>
        <v>3.2581151157554979E-2</v>
      </c>
      <c r="Y561">
        <v>5.3232876712328769</v>
      </c>
      <c r="Z561">
        <v>1.42</v>
      </c>
      <c r="AA561" t="s">
        <v>109</v>
      </c>
    </row>
    <row r="562" spans="1:27">
      <c r="A562" t="s">
        <v>1077</v>
      </c>
      <c r="B562" t="s">
        <v>1078</v>
      </c>
      <c r="C562">
        <v>0.28000000000000003</v>
      </c>
      <c r="D562">
        <v>0.32</v>
      </c>
      <c r="E562">
        <v>0.05</v>
      </c>
      <c r="F562">
        <v>0.03</v>
      </c>
      <c r="G562">
        <v>1.3</v>
      </c>
      <c r="H562">
        <v>1.32</v>
      </c>
      <c r="I562">
        <v>0.1</v>
      </c>
      <c r="J562">
        <v>0.09</v>
      </c>
      <c r="K562">
        <v>36.959999000000003</v>
      </c>
      <c r="L562">
        <v>0.02</v>
      </c>
      <c r="M562">
        <v>0.14000000000000001</v>
      </c>
      <c r="N562">
        <v>0.02</v>
      </c>
      <c r="O562">
        <v>124</v>
      </c>
      <c r="P562">
        <v>2</v>
      </c>
      <c r="Q562" s="7">
        <f t="shared" si="64"/>
        <v>0.23831462837532555</v>
      </c>
      <c r="R562" s="7">
        <f t="shared" si="65"/>
        <v>5.4169238292090258E-3</v>
      </c>
      <c r="S562" s="7">
        <f t="shared" si="66"/>
        <v>2.4208066112734921</v>
      </c>
      <c r="T562" s="7">
        <f t="shared" si="67"/>
        <v>0.128533090038914</v>
      </c>
      <c r="U562" s="7">
        <f t="shared" si="68"/>
        <v>3.9045267923766017E-2</v>
      </c>
      <c r="V562" s="7">
        <f t="shared" si="69"/>
        <v>6.913768371650122E-3</v>
      </c>
      <c r="W562" s="7">
        <f t="shared" si="70"/>
        <v>4.3665344097610173E-4</v>
      </c>
      <c r="X562" s="7">
        <f t="shared" si="71"/>
        <v>0.12226296016532789</v>
      </c>
      <c r="Y562">
        <v>2.3287671232876712</v>
      </c>
      <c r="Z562">
        <v>10</v>
      </c>
      <c r="AA562" t="s">
        <v>1521</v>
      </c>
    </row>
    <row r="563" spans="1:27">
      <c r="A563" t="s">
        <v>1080</v>
      </c>
      <c r="B563" t="s">
        <v>1081</v>
      </c>
      <c r="K563">
        <v>2354.3000000000002</v>
      </c>
      <c r="L563">
        <v>8.9</v>
      </c>
      <c r="M563">
        <v>0.70299999999999996</v>
      </c>
      <c r="N563">
        <v>0.02</v>
      </c>
      <c r="O563" s="2"/>
      <c r="P563" s="2"/>
      <c r="Q563" s="7">
        <f t="shared" si="64"/>
        <v>0</v>
      </c>
      <c r="R563" s="7" t="e">
        <f t="shared" si="65"/>
        <v>#DIV/0!</v>
      </c>
      <c r="S563" s="7">
        <f t="shared" si="66"/>
        <v>0</v>
      </c>
      <c r="T563" s="7" t="e">
        <f t="shared" si="67"/>
        <v>#DIV/0!</v>
      </c>
      <c r="U563" s="7">
        <f t="shared" si="68"/>
        <v>0</v>
      </c>
      <c r="V563" s="7">
        <f t="shared" si="69"/>
        <v>0</v>
      </c>
      <c r="W563" s="7">
        <f t="shared" si="70"/>
        <v>0</v>
      </c>
      <c r="X563" s="7" t="e">
        <f t="shared" si="71"/>
        <v>#DIV/0!</v>
      </c>
      <c r="Y563">
        <v>4.1369863013698627</v>
      </c>
      <c r="Z563">
        <v>7.16</v>
      </c>
      <c r="AA563" s="2"/>
    </row>
    <row r="564" spans="1:27">
      <c r="A564" t="s">
        <v>1082</v>
      </c>
      <c r="B564" t="s">
        <v>1083</v>
      </c>
      <c r="C564">
        <v>0.04</v>
      </c>
      <c r="D564">
        <v>0.04</v>
      </c>
      <c r="E564">
        <v>0.01</v>
      </c>
      <c r="F564">
        <v>0.01</v>
      </c>
      <c r="G564">
        <v>1.07</v>
      </c>
      <c r="H564">
        <v>1.07</v>
      </c>
      <c r="I564">
        <v>7.0000000000000007E-2</v>
      </c>
      <c r="J564">
        <v>0.09</v>
      </c>
      <c r="K564">
        <v>472.3</v>
      </c>
      <c r="L564">
        <v>5.65</v>
      </c>
      <c r="M564">
        <v>0.61</v>
      </c>
      <c r="N564">
        <v>0.08</v>
      </c>
      <c r="O564">
        <v>19.399999999999999</v>
      </c>
      <c r="P564">
        <v>3</v>
      </c>
      <c r="Q564" s="7">
        <f t="shared" si="64"/>
        <v>1.2145385758582476</v>
      </c>
      <c r="R564" s="7">
        <f t="shared" si="65"/>
        <v>3.5403288775284841E-2</v>
      </c>
      <c r="S564" s="7">
        <f t="shared" si="66"/>
        <v>0.61605425424899907</v>
      </c>
      <c r="T564" s="7">
        <f t="shared" si="67"/>
        <v>0.1099818750790803</v>
      </c>
      <c r="U564" s="7">
        <f t="shared" si="68"/>
        <v>9.5266121791082334E-2</v>
      </c>
      <c r="V564" s="7">
        <f t="shared" si="69"/>
        <v>4.7879355960106958E-2</v>
      </c>
      <c r="W564" s="7">
        <f t="shared" si="70"/>
        <v>2.4565647092291971E-3</v>
      </c>
      <c r="X564" s="7">
        <f t="shared" si="71"/>
        <v>2.6868409842635475E-2</v>
      </c>
      <c r="Y564">
        <v>5.4465753424657537</v>
      </c>
      <c r="Z564">
        <v>2.39</v>
      </c>
      <c r="AA564" t="s">
        <v>109</v>
      </c>
    </row>
    <row r="565" spans="1:27">
      <c r="A565" t="s">
        <v>1084</v>
      </c>
      <c r="B565" t="s">
        <v>1085</v>
      </c>
      <c r="C565">
        <v>0.04</v>
      </c>
      <c r="D565">
        <v>0.04</v>
      </c>
      <c r="E565">
        <v>0.01</v>
      </c>
      <c r="F565">
        <v>0.01</v>
      </c>
      <c r="G565">
        <v>1</v>
      </c>
      <c r="H565">
        <v>1</v>
      </c>
      <c r="I565">
        <v>7.0000000000000007E-2</v>
      </c>
      <c r="J565">
        <v>0.08</v>
      </c>
      <c r="K565">
        <v>5.8872</v>
      </c>
      <c r="L565">
        <v>1.5E-3</v>
      </c>
      <c r="M565">
        <v>0.3</v>
      </c>
      <c r="N565">
        <v>0.19</v>
      </c>
      <c r="O565">
        <v>4.7699999999999996</v>
      </c>
      <c r="P565">
        <v>1.18</v>
      </c>
      <c r="Q565" s="7">
        <f t="shared" si="64"/>
        <v>6.3837707666292515E-2</v>
      </c>
      <c r="R565" s="7">
        <f t="shared" si="65"/>
        <v>1.7023734058713505E-3</v>
      </c>
      <c r="S565" s="7">
        <f t="shared" si="66"/>
        <v>4.0415891322323774E-2</v>
      </c>
      <c r="T565" s="7">
        <f t="shared" si="67"/>
        <v>1.0484619057117806E-2</v>
      </c>
      <c r="U565" s="7">
        <f t="shared" si="68"/>
        <v>9.9980611656901603E-3</v>
      </c>
      <c r="V565" s="7">
        <f t="shared" si="69"/>
        <v>2.5315448410686316E-3</v>
      </c>
      <c r="W565" s="7">
        <f t="shared" si="70"/>
        <v>3.432522363969611E-6</v>
      </c>
      <c r="X565" s="7">
        <f t="shared" si="71"/>
        <v>1.8860749283751098E-3</v>
      </c>
      <c r="Y565">
        <v>7.5013698630136982</v>
      </c>
      <c r="Z565">
        <v>3.81</v>
      </c>
      <c r="AA565" t="s">
        <v>292</v>
      </c>
    </row>
    <row r="566" spans="1:27">
      <c r="A566" t="s">
        <v>1086</v>
      </c>
      <c r="B566" t="s">
        <v>1087</v>
      </c>
      <c r="C566">
        <v>0.28000000000000003</v>
      </c>
      <c r="D566">
        <v>0.28000000000000003</v>
      </c>
      <c r="E566">
        <v>0.02</v>
      </c>
      <c r="F566">
        <v>0.02</v>
      </c>
      <c r="G566">
        <v>1.06</v>
      </c>
      <c r="H566">
        <v>1.06</v>
      </c>
      <c r="I566">
        <v>7.0000000000000007E-2</v>
      </c>
      <c r="J566">
        <v>0.09</v>
      </c>
      <c r="K566">
        <v>963.6</v>
      </c>
      <c r="L566">
        <v>3.4</v>
      </c>
      <c r="M566">
        <v>0.77800000000000002</v>
      </c>
      <c r="N566">
        <v>8.9999999999999993E-3</v>
      </c>
      <c r="O566">
        <v>58</v>
      </c>
      <c r="P566">
        <v>1.7</v>
      </c>
      <c r="Q566" s="7">
        <f t="shared" si="64"/>
        <v>1.9476215577539195</v>
      </c>
      <c r="R566" s="7">
        <f t="shared" si="65"/>
        <v>5.5311425764435998E-2</v>
      </c>
      <c r="S566" s="7">
        <f t="shared" si="66"/>
        <v>1.840560181397122</v>
      </c>
      <c r="T566" s="7">
        <f t="shared" si="67"/>
        <v>0.10269893971885015</v>
      </c>
      <c r="U566" s="7">
        <f t="shared" si="68"/>
        <v>5.3947453592674256E-2</v>
      </c>
      <c r="V566" s="7">
        <f t="shared" si="69"/>
        <v>3.2650316658414273E-2</v>
      </c>
      <c r="W566" s="7">
        <f t="shared" si="70"/>
        <v>2.1647656761969738E-3</v>
      </c>
      <c r="X566" s="7">
        <f t="shared" si="71"/>
        <v>8.1030951382263239E-2</v>
      </c>
      <c r="Y566">
        <v>5.2301369863013702</v>
      </c>
      <c r="Z566">
        <v>7.3</v>
      </c>
      <c r="AA566" t="s">
        <v>712</v>
      </c>
    </row>
    <row r="567" spans="1:27">
      <c r="A567" t="s">
        <v>1088</v>
      </c>
      <c r="B567" t="s">
        <v>1089</v>
      </c>
      <c r="C567">
        <v>-0.17</v>
      </c>
      <c r="D567">
        <v>-0.17</v>
      </c>
      <c r="E567">
        <v>0.01</v>
      </c>
      <c r="F567">
        <v>0.01</v>
      </c>
      <c r="G567">
        <v>0.85</v>
      </c>
      <c r="H567">
        <v>0.86</v>
      </c>
      <c r="I567">
        <v>0.06</v>
      </c>
      <c r="J567">
        <v>0.06</v>
      </c>
      <c r="K567">
        <v>226.93</v>
      </c>
      <c r="L567">
        <v>0.37</v>
      </c>
      <c r="M567">
        <v>0.16839999999999999</v>
      </c>
      <c r="N567">
        <v>1.9E-2</v>
      </c>
      <c r="O567">
        <v>7.22</v>
      </c>
      <c r="P567">
        <v>0.14000000000000001</v>
      </c>
      <c r="Q567" s="7">
        <f t="shared" si="64"/>
        <v>0.69273242482769293</v>
      </c>
      <c r="R567" s="7">
        <f t="shared" si="65"/>
        <v>1.6127643890225543E-2</v>
      </c>
      <c r="S567" s="7">
        <f t="shared" si="66"/>
        <v>0.19310638766457278</v>
      </c>
      <c r="T567" s="7">
        <f t="shared" si="67"/>
        <v>9.7522842343803536E-3</v>
      </c>
      <c r="U567" s="7">
        <f t="shared" si="68"/>
        <v>3.7444451901717715E-3</v>
      </c>
      <c r="V567" s="7">
        <f t="shared" si="69"/>
        <v>6.3589630138826412E-4</v>
      </c>
      <c r="W567" s="7">
        <f t="shared" si="70"/>
        <v>1.049506653092612E-4</v>
      </c>
      <c r="X567" s="7">
        <f t="shared" si="71"/>
        <v>8.9816924495150115E-3</v>
      </c>
      <c r="Y567">
        <v>4.3369863013698629</v>
      </c>
      <c r="Z567">
        <v>1.4159999999999999</v>
      </c>
      <c r="AA567" t="s">
        <v>292</v>
      </c>
    </row>
    <row r="568" spans="1:27">
      <c r="A568" t="s">
        <v>1090</v>
      </c>
      <c r="B568" t="s">
        <v>1089</v>
      </c>
      <c r="C568">
        <v>-0.17</v>
      </c>
      <c r="D568">
        <v>-0.17</v>
      </c>
      <c r="E568">
        <v>0.01</v>
      </c>
      <c r="F568">
        <v>0.01</v>
      </c>
      <c r="G568">
        <v>0.85</v>
      </c>
      <c r="H568">
        <v>0.86</v>
      </c>
      <c r="I568">
        <v>0.06</v>
      </c>
      <c r="J568">
        <v>0.06</v>
      </c>
      <c r="K568">
        <v>342.85</v>
      </c>
      <c r="L568">
        <v>0.28000000000000003</v>
      </c>
      <c r="M568">
        <v>9.74E-2</v>
      </c>
      <c r="N568">
        <v>1.2E-2</v>
      </c>
      <c r="O568">
        <v>21.92</v>
      </c>
      <c r="P568">
        <v>0.43</v>
      </c>
      <c r="Q568" s="7">
        <f t="shared" si="64"/>
        <v>0.91209556354096077</v>
      </c>
      <c r="R568" s="7">
        <f t="shared" si="65"/>
        <v>2.1217336986946698E-2</v>
      </c>
      <c r="S568" s="7">
        <f t="shared" si="66"/>
        <v>0.67922636253419366</v>
      </c>
      <c r="T568" s="7">
        <f t="shared" si="67"/>
        <v>3.4296670136772248E-2</v>
      </c>
      <c r="U568" s="7">
        <f t="shared" si="68"/>
        <v>1.3324239775990114E-2</v>
      </c>
      <c r="V568" s="7">
        <f t="shared" si="69"/>
        <v>8.0148325178365672E-4</v>
      </c>
      <c r="W568" s="7">
        <f t="shared" si="70"/>
        <v>1.8490436197518274E-4</v>
      </c>
      <c r="X568" s="7">
        <f t="shared" si="71"/>
        <v>3.1591923838799704E-2</v>
      </c>
      <c r="Y568">
        <v>4.3369863013698629</v>
      </c>
      <c r="Z568">
        <v>1.4159999999999999</v>
      </c>
      <c r="AA568" t="s">
        <v>292</v>
      </c>
    </row>
    <row r="569" spans="1:27">
      <c r="A569" t="s">
        <v>1091</v>
      </c>
      <c r="B569" t="s">
        <v>1092</v>
      </c>
      <c r="C569">
        <v>0.28999999999999998</v>
      </c>
      <c r="D569">
        <v>0.28999999999999998</v>
      </c>
      <c r="E569">
        <v>7.0000000000000007E-2</v>
      </c>
      <c r="F569">
        <v>7.0000000000000007E-2</v>
      </c>
      <c r="G569">
        <v>0.95</v>
      </c>
      <c r="H569">
        <v>0.96</v>
      </c>
      <c r="I569">
        <v>0.1</v>
      </c>
      <c r="J569">
        <v>0.11</v>
      </c>
      <c r="K569">
        <v>43.6</v>
      </c>
      <c r="L569">
        <v>0.2</v>
      </c>
      <c r="M569">
        <v>0.38</v>
      </c>
      <c r="N569">
        <v>0.06</v>
      </c>
      <c r="O569">
        <v>33.1</v>
      </c>
      <c r="P569">
        <v>2.5</v>
      </c>
      <c r="Q569" s="7">
        <f t="shared" si="64"/>
        <v>0.23926884925399178</v>
      </c>
      <c r="R569" s="7">
        <f t="shared" si="65"/>
        <v>9.1679867447592659E-3</v>
      </c>
      <c r="S569" s="7">
        <f t="shared" si="66"/>
        <v>0.51584178990044771</v>
      </c>
      <c r="T569" s="7">
        <f t="shared" si="67"/>
        <v>5.4687909866531617E-2</v>
      </c>
      <c r="U569" s="7">
        <f t="shared" si="68"/>
        <v>3.8960860264384257E-2</v>
      </c>
      <c r="V569" s="7">
        <f t="shared" si="69"/>
        <v>1.3746134653728617E-2</v>
      </c>
      <c r="W569" s="7">
        <f t="shared" si="70"/>
        <v>7.8874891422086799E-4</v>
      </c>
      <c r="X569" s="7">
        <f t="shared" si="71"/>
        <v>3.5822346520864419E-2</v>
      </c>
      <c r="Y569">
        <v>1.3205479452054789</v>
      </c>
      <c r="Z569">
        <v>8.9</v>
      </c>
      <c r="AA569" t="s">
        <v>1093</v>
      </c>
    </row>
    <row r="570" spans="1:27">
      <c r="A570" t="s">
        <v>1094</v>
      </c>
      <c r="B570" t="s">
        <v>1095</v>
      </c>
      <c r="C570">
        <v>0.2</v>
      </c>
      <c r="D570">
        <v>0.23</v>
      </c>
      <c r="E570">
        <v>0.06</v>
      </c>
      <c r="F570">
        <v>0.03</v>
      </c>
      <c r="G570">
        <v>0.89</v>
      </c>
      <c r="H570">
        <v>0.91</v>
      </c>
      <c r="I570">
        <v>0.08</v>
      </c>
      <c r="J570">
        <v>7.0000000000000007E-2</v>
      </c>
      <c r="K570">
        <v>3.0235729999999998</v>
      </c>
      <c r="L570">
        <v>6.4999999999999994E-5</v>
      </c>
      <c r="M570">
        <v>6.3E-2</v>
      </c>
      <c r="N570">
        <v>2.5999999999999999E-2</v>
      </c>
      <c r="O570">
        <v>33.65</v>
      </c>
      <c r="P570">
        <v>0.74</v>
      </c>
      <c r="Q570" s="7">
        <f t="shared" si="64"/>
        <v>3.9673348765617678E-2</v>
      </c>
      <c r="R570" s="7">
        <f t="shared" si="65"/>
        <v>1.0172655118692458E-3</v>
      </c>
      <c r="S570" s="7">
        <f t="shared" si="66"/>
        <v>0.22431900325859225</v>
      </c>
      <c r="T570" s="7">
        <f t="shared" si="67"/>
        <v>1.4046770835552638E-2</v>
      </c>
      <c r="U570" s="7">
        <f t="shared" si="68"/>
        <v>4.9330181994460117E-3</v>
      </c>
      <c r="V570" s="7">
        <f t="shared" si="69"/>
        <v>3.6889868622319398E-4</v>
      </c>
      <c r="W570" s="7">
        <f t="shared" si="70"/>
        <v>1.607450877026231E-6</v>
      </c>
      <c r="X570" s="7">
        <f t="shared" si="71"/>
        <v>1.3146901289880863E-2</v>
      </c>
      <c r="Z570">
        <v>4.2</v>
      </c>
      <c r="AA570" t="s">
        <v>1521</v>
      </c>
    </row>
    <row r="571" spans="1:27">
      <c r="A571" t="s">
        <v>1096</v>
      </c>
      <c r="B571" t="s">
        <v>1097</v>
      </c>
      <c r="C571">
        <v>0.23</v>
      </c>
      <c r="D571">
        <v>0.23</v>
      </c>
      <c r="E571">
        <v>0.02</v>
      </c>
      <c r="F571">
        <v>0.02</v>
      </c>
      <c r="G571">
        <v>1.03</v>
      </c>
      <c r="H571">
        <v>1.03</v>
      </c>
      <c r="I571">
        <v>7.0000000000000007E-2</v>
      </c>
      <c r="J571">
        <v>0.09</v>
      </c>
      <c r="K571">
        <v>4.0845000000000002</v>
      </c>
      <c r="L571">
        <v>2.0000000000000001E-4</v>
      </c>
      <c r="M571">
        <v>3.7999999999999999E-2</v>
      </c>
      <c r="N571">
        <v>0.02</v>
      </c>
      <c r="O571">
        <v>9.1199999999999992</v>
      </c>
      <c r="P571">
        <v>0.18</v>
      </c>
      <c r="Q571" s="7">
        <f t="shared" si="64"/>
        <v>5.0525400593319808E-2</v>
      </c>
      <c r="R571" s="7">
        <f t="shared" si="65"/>
        <v>1.4716145337765479E-3</v>
      </c>
      <c r="S571" s="7">
        <f t="shared" si="66"/>
        <v>7.3085124356628908E-2</v>
      </c>
      <c r="T571" s="7">
        <f t="shared" si="67"/>
        <v>3.6122738773028571E-3</v>
      </c>
      <c r="U571" s="7">
        <f t="shared" si="68"/>
        <v>1.4424695596703073E-3</v>
      </c>
      <c r="V571" s="7">
        <f t="shared" si="69"/>
        <v>5.5625017035637431E-5</v>
      </c>
      <c r="W571" s="7">
        <f t="shared" si="70"/>
        <v>1.192885695623763E-6</v>
      </c>
      <c r="X571" s="7">
        <f t="shared" si="71"/>
        <v>3.3113001326627988E-3</v>
      </c>
      <c r="Y571">
        <v>4.3369863013698629</v>
      </c>
      <c r="Z571">
        <v>0.91</v>
      </c>
      <c r="AA571" t="s">
        <v>292</v>
      </c>
    </row>
    <row r="572" spans="1:27">
      <c r="A572" t="s">
        <v>1098</v>
      </c>
      <c r="B572" t="s">
        <v>1097</v>
      </c>
      <c r="C572">
        <v>0.23</v>
      </c>
      <c r="D572">
        <v>0.23</v>
      </c>
      <c r="E572">
        <v>0.02</v>
      </c>
      <c r="F572">
        <v>0.02</v>
      </c>
      <c r="G572">
        <v>1.03</v>
      </c>
      <c r="H572">
        <v>1.03</v>
      </c>
      <c r="I572">
        <v>7.0000000000000007E-2</v>
      </c>
      <c r="J572">
        <v>0.09</v>
      </c>
      <c r="K572">
        <v>1353.6</v>
      </c>
      <c r="L572">
        <v>57.1</v>
      </c>
      <c r="M572">
        <v>0.249</v>
      </c>
      <c r="N572">
        <v>7.2999999999999995E-2</v>
      </c>
      <c r="O572">
        <v>6.65</v>
      </c>
      <c r="P572">
        <v>1.43</v>
      </c>
      <c r="Q572" s="7">
        <f t="shared" si="64"/>
        <v>2.4196027107831291</v>
      </c>
      <c r="R572" s="7">
        <f t="shared" si="65"/>
        <v>9.7962940842409474E-2</v>
      </c>
      <c r="S572" s="7">
        <f t="shared" si="66"/>
        <v>0.35742746468267461</v>
      </c>
      <c r="T572" s="7">
        <f t="shared" si="67"/>
        <v>7.9012634513254368E-2</v>
      </c>
      <c r="U572" s="7">
        <f t="shared" si="68"/>
        <v>7.6860342029507464E-2</v>
      </c>
      <c r="V572" s="7">
        <f t="shared" si="69"/>
        <v>6.926402933837855E-3</v>
      </c>
      <c r="W572" s="7">
        <f t="shared" si="70"/>
        <v>5.0258836272115649E-3</v>
      </c>
      <c r="X572" s="7">
        <f t="shared" si="71"/>
        <v>1.6194124613454517E-2</v>
      </c>
      <c r="Y572">
        <v>4.3369863013698629</v>
      </c>
      <c r="Z572">
        <v>0.91</v>
      </c>
      <c r="AA572" t="s">
        <v>292</v>
      </c>
    </row>
    <row r="573" spans="1:27">
      <c r="A573" t="s">
        <v>1099</v>
      </c>
      <c r="B573" t="s">
        <v>1100</v>
      </c>
      <c r="C573">
        <v>7.0000000000000007E-2</v>
      </c>
      <c r="D573">
        <v>7.0000000000000007E-2</v>
      </c>
      <c r="E573">
        <v>0.03</v>
      </c>
      <c r="F573">
        <v>0.03</v>
      </c>
      <c r="G573">
        <v>1.51</v>
      </c>
      <c r="H573">
        <v>1.51</v>
      </c>
      <c r="I573">
        <v>0.14000000000000001</v>
      </c>
      <c r="J573">
        <v>0.14000000000000001</v>
      </c>
      <c r="K573">
        <v>360.2</v>
      </c>
      <c r="L573">
        <v>1.4</v>
      </c>
      <c r="M573">
        <v>0.13</v>
      </c>
      <c r="N573">
        <v>0.06</v>
      </c>
      <c r="O573">
        <v>47.3</v>
      </c>
      <c r="P573">
        <v>3.5</v>
      </c>
      <c r="Q573" s="7">
        <f t="shared" si="64"/>
        <v>1.1371721415042726</v>
      </c>
      <c r="R573" s="7">
        <f t="shared" si="65"/>
        <v>3.5267700907581842E-2</v>
      </c>
      <c r="S573" s="7">
        <f t="shared" si="66"/>
        <v>2.1604091718238974</v>
      </c>
      <c r="T573" s="7">
        <f t="shared" si="67"/>
        <v>0.20901886352494181</v>
      </c>
      <c r="U573" s="7">
        <f t="shared" si="68"/>
        <v>0.15986114379246599</v>
      </c>
      <c r="V573" s="7">
        <f t="shared" si="69"/>
        <v>1.7140872281788625E-2</v>
      </c>
      <c r="W573" s="7">
        <f t="shared" si="70"/>
        <v>2.7989754215745491E-3</v>
      </c>
      <c r="X573" s="7">
        <f t="shared" si="71"/>
        <v>0.13353522474849697</v>
      </c>
      <c r="Y573">
        <v>7.7863013698630139</v>
      </c>
      <c r="Z573">
        <v>7.09</v>
      </c>
      <c r="AA573" t="s">
        <v>137</v>
      </c>
    </row>
    <row r="574" spans="1:27">
      <c r="A574" t="s">
        <v>1101</v>
      </c>
      <c r="B574" t="s">
        <v>1100</v>
      </c>
      <c r="C574">
        <v>7.0000000000000007E-2</v>
      </c>
      <c r="D574">
        <v>7.0000000000000007E-2</v>
      </c>
      <c r="E574">
        <v>0.03</v>
      </c>
      <c r="F574">
        <v>0.03</v>
      </c>
      <c r="G574">
        <v>1.51</v>
      </c>
      <c r="H574">
        <v>1.51</v>
      </c>
      <c r="I574">
        <v>0.14000000000000001</v>
      </c>
      <c r="J574">
        <v>0.14000000000000001</v>
      </c>
      <c r="K574">
        <v>2732</v>
      </c>
      <c r="L574">
        <v>81</v>
      </c>
      <c r="M574">
        <v>0.23</v>
      </c>
      <c r="N574">
        <v>7.0000000000000007E-2</v>
      </c>
      <c r="O574">
        <v>24.4</v>
      </c>
      <c r="P574">
        <v>2.2000000000000002</v>
      </c>
      <c r="Q574" s="7">
        <f t="shared" si="64"/>
        <v>4.3898620153695331</v>
      </c>
      <c r="R574" s="7">
        <f t="shared" si="65"/>
        <v>0.16104322657294196</v>
      </c>
      <c r="S574" s="7">
        <f t="shared" si="66"/>
        <v>2.1491963635511611</v>
      </c>
      <c r="T574" s="7">
        <f t="shared" si="67"/>
        <v>0.23871251098233931</v>
      </c>
      <c r="U574" s="7">
        <f t="shared" si="68"/>
        <v>0.19377999999231785</v>
      </c>
      <c r="V574" s="7">
        <f t="shared" si="69"/>
        <v>3.6534749712990915E-2</v>
      </c>
      <c r="W574" s="7">
        <f t="shared" si="70"/>
        <v>2.1240227604641799E-2</v>
      </c>
      <c r="X574" s="7">
        <f t="shared" si="71"/>
        <v>0.1328421593364956</v>
      </c>
      <c r="Y574">
        <v>7.7863013698630139</v>
      </c>
      <c r="Z574">
        <v>7.09</v>
      </c>
      <c r="AA574" t="s">
        <v>137</v>
      </c>
    </row>
    <row r="575" spans="1:27">
      <c r="A575" t="s">
        <v>1102</v>
      </c>
      <c r="B575" t="s">
        <v>1103</v>
      </c>
      <c r="C575">
        <v>-0.02</v>
      </c>
      <c r="D575">
        <v>0</v>
      </c>
      <c r="E575">
        <v>0.09</v>
      </c>
      <c r="F575">
        <v>0.03</v>
      </c>
      <c r="G575">
        <v>1.77</v>
      </c>
      <c r="H575">
        <v>1.67</v>
      </c>
      <c r="I575">
        <v>0.16</v>
      </c>
      <c r="J575">
        <v>0.15</v>
      </c>
      <c r="K575">
        <v>363.3</v>
      </c>
      <c r="L575">
        <v>2.5</v>
      </c>
      <c r="M575">
        <v>8.8999999999999996E-2</v>
      </c>
      <c r="N575">
        <v>6.9500000000000006E-2</v>
      </c>
      <c r="O575">
        <v>33.6</v>
      </c>
      <c r="P575" s="2"/>
      <c r="Q575" s="7">
        <f t="shared" si="64"/>
        <v>1.1827342660329061</v>
      </c>
      <c r="R575" s="7">
        <f t="shared" si="65"/>
        <v>3.5824484653119014E-2</v>
      </c>
      <c r="S575" s="7">
        <f t="shared" si="66"/>
        <v>1.6534408953259183</v>
      </c>
      <c r="T575" s="7">
        <f t="shared" si="67"/>
        <v>0.10617872054987304</v>
      </c>
      <c r="U575" s="7">
        <f t="shared" si="68"/>
        <v>0</v>
      </c>
      <c r="V575" s="7">
        <f t="shared" si="69"/>
        <v>1.0309016376758774E-2</v>
      </c>
      <c r="W575" s="7">
        <f t="shared" si="70"/>
        <v>3.7926435804337996E-3</v>
      </c>
      <c r="X575" s="7">
        <f t="shared" si="71"/>
        <v>0.10560899930225427</v>
      </c>
      <c r="Y575" s="2"/>
      <c r="Z575" s="2"/>
      <c r="AA575" t="s">
        <v>1521</v>
      </c>
    </row>
    <row r="576" spans="1:27">
      <c r="A576" t="s">
        <v>1105</v>
      </c>
      <c r="B576" t="s">
        <v>1103</v>
      </c>
      <c r="C576">
        <v>-0.02</v>
      </c>
      <c r="D576">
        <v>0</v>
      </c>
      <c r="E576">
        <v>0.09</v>
      </c>
      <c r="F576">
        <v>0.03</v>
      </c>
      <c r="G576">
        <v>1.77</v>
      </c>
      <c r="H576">
        <v>1.67</v>
      </c>
      <c r="I576">
        <v>0.16</v>
      </c>
      <c r="J576">
        <v>0.15</v>
      </c>
      <c r="K576">
        <v>684.7</v>
      </c>
      <c r="L576">
        <v>5</v>
      </c>
      <c r="M576">
        <v>0.27800000000000002</v>
      </c>
      <c r="N576">
        <v>6.5500000000000003E-2</v>
      </c>
      <c r="O576">
        <v>30.1</v>
      </c>
      <c r="P576" s="2"/>
      <c r="Q576" s="7">
        <f t="shared" si="64"/>
        <v>1.804584125474578</v>
      </c>
      <c r="R576" s="7">
        <f t="shared" si="65"/>
        <v>5.4739055477022916E-2</v>
      </c>
      <c r="S576" s="7">
        <f t="shared" si="66"/>
        <v>1.7645004247396201</v>
      </c>
      <c r="T576" s="7">
        <f t="shared" si="67"/>
        <v>0.11803737833489647</v>
      </c>
      <c r="U576" s="7">
        <f t="shared" si="68"/>
        <v>0</v>
      </c>
      <c r="V576" s="7">
        <f t="shared" si="69"/>
        <v>3.4820885553175342E-2</v>
      </c>
      <c r="W576" s="7">
        <f t="shared" si="70"/>
        <v>4.2950694336683229E-3</v>
      </c>
      <c r="X576" s="7">
        <f t="shared" si="71"/>
        <v>0.11270262193945677</v>
      </c>
      <c r="Y576" s="2"/>
      <c r="Z576" s="2"/>
      <c r="AA576" t="s">
        <v>1521</v>
      </c>
    </row>
    <row r="577" spans="1:27">
      <c r="A577" t="s">
        <v>1106</v>
      </c>
      <c r="B577" t="s">
        <v>1107</v>
      </c>
      <c r="C577">
        <v>-0.21</v>
      </c>
      <c r="D577">
        <v>-0.21</v>
      </c>
      <c r="E577">
        <v>0.05</v>
      </c>
      <c r="F577">
        <v>0.02</v>
      </c>
      <c r="G577">
        <v>0.81</v>
      </c>
      <c r="H577">
        <v>0.81</v>
      </c>
      <c r="I577">
        <v>0.02</v>
      </c>
      <c r="J577">
        <v>0.05</v>
      </c>
      <c r="K577">
        <v>11593.2</v>
      </c>
      <c r="L577">
        <v>1118.0999999999999</v>
      </c>
      <c r="M577">
        <v>0.72299999999999998</v>
      </c>
      <c r="N577">
        <v>1.2999999999999999E-2</v>
      </c>
      <c r="O577" s="2"/>
      <c r="P577" s="2"/>
      <c r="Q577" s="7">
        <f t="shared" si="64"/>
        <v>9.3490751070973435</v>
      </c>
      <c r="R577" s="7">
        <f t="shared" si="65"/>
        <v>0.6311417122741585</v>
      </c>
      <c r="S577" s="7">
        <f t="shared" si="66"/>
        <v>0</v>
      </c>
      <c r="T577" s="7">
        <f t="shared" si="67"/>
        <v>0</v>
      </c>
      <c r="U577" s="7">
        <f t="shared" si="68"/>
        <v>0</v>
      </c>
      <c r="V577" s="7">
        <f t="shared" si="69"/>
        <v>0</v>
      </c>
      <c r="W577" s="7">
        <f t="shared" si="70"/>
        <v>0</v>
      </c>
      <c r="X577" s="7">
        <f t="shared" si="71"/>
        <v>0</v>
      </c>
      <c r="Y577">
        <v>13.0986301369863</v>
      </c>
      <c r="Z577">
        <v>4.7</v>
      </c>
      <c r="AA577" t="s">
        <v>1521</v>
      </c>
    </row>
    <row r="578" spans="1:27">
      <c r="A578" t="s">
        <v>1109</v>
      </c>
      <c r="B578" t="s">
        <v>1110</v>
      </c>
      <c r="C578">
        <v>-0.65</v>
      </c>
      <c r="D578">
        <v>-0.65</v>
      </c>
      <c r="E578">
        <v>0.04</v>
      </c>
      <c r="F578">
        <v>0.04</v>
      </c>
      <c r="G578">
        <v>0.98</v>
      </c>
      <c r="H578">
        <v>2.2999999999999998</v>
      </c>
      <c r="I578">
        <v>0.09</v>
      </c>
      <c r="J578">
        <v>0.37</v>
      </c>
      <c r="K578">
        <v>712.13</v>
      </c>
      <c r="L578">
        <v>0.31</v>
      </c>
      <c r="M578">
        <v>0.2</v>
      </c>
      <c r="N578">
        <v>0.08</v>
      </c>
      <c r="O578">
        <v>113</v>
      </c>
      <c r="P578">
        <v>11</v>
      </c>
      <c r="Q578" s="7">
        <f t="shared" si="64"/>
        <v>2.0610422290004715</v>
      </c>
      <c r="R578" s="7">
        <f t="shared" si="65"/>
        <v>0.11052127429781125</v>
      </c>
      <c r="S578" s="7">
        <f t="shared" si="66"/>
        <v>8.4741445369461932</v>
      </c>
      <c r="T578" s="7">
        <f t="shared" si="67"/>
        <v>0.86562475988109888</v>
      </c>
      <c r="U578" s="7">
        <f t="shared" si="68"/>
        <v>0.82491672483547007</v>
      </c>
      <c r="V578" s="7">
        <f t="shared" si="69"/>
        <v>0.14123574228243657</v>
      </c>
      <c r="W578" s="7">
        <f t="shared" si="70"/>
        <v>1.2296372883477842E-3</v>
      </c>
      <c r="X578" s="7">
        <f t="shared" si="71"/>
        <v>0.2210646400942485</v>
      </c>
      <c r="Y578">
        <v>2.2547945205479452</v>
      </c>
      <c r="Z578">
        <v>25.9</v>
      </c>
      <c r="AA578" t="s">
        <v>25</v>
      </c>
    </row>
    <row r="579" spans="1:27">
      <c r="A579" t="s">
        <v>1111</v>
      </c>
      <c r="B579" t="s">
        <v>1112</v>
      </c>
      <c r="C579">
        <v>0.36</v>
      </c>
      <c r="D579">
        <v>0.36</v>
      </c>
      <c r="E579">
        <v>0.02</v>
      </c>
      <c r="F579">
        <v>0.02</v>
      </c>
      <c r="G579">
        <v>1.21</v>
      </c>
      <c r="H579">
        <v>1.37</v>
      </c>
      <c r="I579">
        <v>0.04</v>
      </c>
      <c r="J579">
        <v>0.13</v>
      </c>
      <c r="K579">
        <v>762</v>
      </c>
      <c r="L579">
        <v>50</v>
      </c>
      <c r="M579">
        <v>0.24</v>
      </c>
      <c r="N579">
        <v>0.1</v>
      </c>
      <c r="O579">
        <v>29</v>
      </c>
      <c r="P579">
        <v>6</v>
      </c>
      <c r="Q579" s="7">
        <f t="shared" ref="Q579:Q642" si="72">(K579/365)^(2/3)*H579^(1/3)</f>
        <v>1.8141850912391335</v>
      </c>
      <c r="R579" s="7">
        <f t="shared" ref="R579:R642" si="73">SQRT((2/3*(K579/365)^(-1/3)*H579^(1/3)*(L579/365))^2+(1/3*(K579/365)^(2/3)*H579^(-2/3)*J579)^2)</f>
        <v>9.7933262707292218E-2</v>
      </c>
      <c r="S579" s="7">
        <f t="shared" ref="S579:S642" si="74">0.004919*O579*SQRT(1-M579^2)*K579^(1/3)*H579^(2/3)</f>
        <v>1.5602391137556144</v>
      </c>
      <c r="T579" s="7">
        <f t="shared" ref="T579:T642" si="75">SQRT(U579^2+V579^2+W579^2+X579^2)</f>
        <v>0.32843688233450852</v>
      </c>
      <c r="U579" s="7">
        <f t="shared" ref="U579:U642" si="76">0.004919*SQRT(1-M579^2)*K579^(1/3)*H579^(2/3)*P579</f>
        <v>0.32280809250116166</v>
      </c>
      <c r="V579" s="7">
        <f t="shared" ref="V579:V642" si="77">0.004919*O579*M579/SQRT(1-M579^2)*K579^(1/3)*H579^(2/3)*N579</f>
        <v>3.9734442625355221E-2</v>
      </c>
      <c r="W579" s="7">
        <f t="shared" ref="W579:W642" si="78">0.004919*O579*SQRT(1-M579^2)*1/3*K579^(-2/3)*H579^(2/3)*L579</f>
        <v>3.4125964867795615E-2</v>
      </c>
      <c r="X579" s="7">
        <f t="shared" ref="X579:X642" si="79">0.004919*O579*SQRT(1-M579^2)*K579^(1/3)*2/3*H579^(-1/3)*I579</f>
        <v>3.0369617785997366E-2</v>
      </c>
      <c r="Y579">
        <v>4.3890410958904109</v>
      </c>
      <c r="Z579">
        <v>5.14</v>
      </c>
      <c r="AA579" t="s">
        <v>25</v>
      </c>
    </row>
    <row r="580" spans="1:27">
      <c r="A580" t="s">
        <v>1113</v>
      </c>
      <c r="B580" t="s">
        <v>1114</v>
      </c>
      <c r="C580">
        <v>0.33</v>
      </c>
      <c r="D580">
        <v>0.3</v>
      </c>
      <c r="E580">
        <v>0.06</v>
      </c>
      <c r="F580">
        <v>0.02</v>
      </c>
      <c r="G580">
        <v>1.04</v>
      </c>
      <c r="H580">
        <v>1.03</v>
      </c>
      <c r="I580">
        <v>0.08</v>
      </c>
      <c r="J580">
        <v>0.08</v>
      </c>
      <c r="K580">
        <v>4.9473700000000003</v>
      </c>
      <c r="L580">
        <v>9.7999999999999997E-4</v>
      </c>
      <c r="M580">
        <v>8.6999999999999994E-2</v>
      </c>
      <c r="N580">
        <v>9.0999999999999998E-2</v>
      </c>
      <c r="O580">
        <v>12.04</v>
      </c>
      <c r="P580">
        <v>0.88</v>
      </c>
      <c r="Q580" s="7">
        <f t="shared" si="72"/>
        <v>5.7411658483828988E-2</v>
      </c>
      <c r="R580" s="7">
        <f t="shared" si="73"/>
        <v>1.4864053157176628E-3</v>
      </c>
      <c r="S580" s="7">
        <f t="shared" si="74"/>
        <v>0.1025344368561476</v>
      </c>
      <c r="T580" s="7">
        <f t="shared" si="75"/>
        <v>9.2206392300846762E-3</v>
      </c>
      <c r="U580" s="7">
        <f t="shared" si="76"/>
        <v>7.4942113316785628E-3</v>
      </c>
      <c r="V580" s="7">
        <f t="shared" si="77"/>
        <v>8.1795624742689473E-4</v>
      </c>
      <c r="W580" s="7">
        <f t="shared" si="78"/>
        <v>6.7701794501607031E-6</v>
      </c>
      <c r="X580" s="7">
        <f t="shared" si="79"/>
        <v>5.3092265038781937E-3</v>
      </c>
      <c r="Y580" s="2"/>
      <c r="Z580">
        <v>4.7</v>
      </c>
      <c r="AA580" t="s">
        <v>1521</v>
      </c>
    </row>
    <row r="581" spans="1:27">
      <c r="A581" t="s">
        <v>1115</v>
      </c>
      <c r="B581" t="s">
        <v>1116</v>
      </c>
      <c r="C581">
        <v>0.23</v>
      </c>
      <c r="D581">
        <v>0.34</v>
      </c>
      <c r="E581">
        <v>0.06</v>
      </c>
      <c r="F581">
        <v>0.01</v>
      </c>
      <c r="G581">
        <v>1.19</v>
      </c>
      <c r="H581">
        <v>1.23</v>
      </c>
      <c r="I581">
        <v>0.08</v>
      </c>
      <c r="J581">
        <v>0.12</v>
      </c>
      <c r="K581">
        <v>2457.8717000000001</v>
      </c>
      <c r="L581">
        <v>37.9467</v>
      </c>
      <c r="M581">
        <v>0.25367499999999998</v>
      </c>
      <c r="N581">
        <v>0.20295099999999999</v>
      </c>
      <c r="O581">
        <v>23.021899999999999</v>
      </c>
      <c r="P581">
        <v>1.08893</v>
      </c>
      <c r="Q581" s="7">
        <f t="shared" si="72"/>
        <v>3.8207263504625395</v>
      </c>
      <c r="R581" s="7">
        <f t="shared" si="73"/>
        <v>0.13032588927633079</v>
      </c>
      <c r="S581" s="7">
        <f t="shared" si="74"/>
        <v>1.6970616025167276</v>
      </c>
      <c r="T581" s="7">
        <f t="shared" si="75"/>
        <v>0.14371587169517891</v>
      </c>
      <c r="U581" s="7">
        <f t="shared" si="76"/>
        <v>8.027058109141906E-2</v>
      </c>
      <c r="V581" s="7">
        <f t="shared" si="77"/>
        <v>9.337992412967322E-2</v>
      </c>
      <c r="W581" s="7">
        <f t="shared" si="78"/>
        <v>8.7335569647812999E-3</v>
      </c>
      <c r="X581" s="7">
        <f t="shared" si="79"/>
        <v>7.3585326938394688E-2</v>
      </c>
      <c r="Y581">
        <v>8.3972602739726021</v>
      </c>
      <c r="Z581">
        <v>4.6262400000000001</v>
      </c>
      <c r="AA581" t="s">
        <v>1521</v>
      </c>
    </row>
    <row r="582" spans="1:27">
      <c r="A582" t="s">
        <v>1117</v>
      </c>
      <c r="B582" t="s">
        <v>1118</v>
      </c>
      <c r="C582">
        <v>0.01</v>
      </c>
      <c r="D582">
        <v>0.01</v>
      </c>
      <c r="E582">
        <v>0.04</v>
      </c>
      <c r="F582">
        <v>0.04</v>
      </c>
      <c r="G582">
        <v>1.06</v>
      </c>
      <c r="H582">
        <v>1.07</v>
      </c>
      <c r="I582">
        <v>0.08</v>
      </c>
      <c r="J582">
        <v>0.1</v>
      </c>
      <c r="K582">
        <v>1224</v>
      </c>
      <c r="L582">
        <v>12</v>
      </c>
      <c r="M582">
        <v>0.44400000000000001</v>
      </c>
      <c r="N582">
        <v>3.7999999999999999E-2</v>
      </c>
      <c r="O582">
        <v>91.5</v>
      </c>
      <c r="P582">
        <v>7.6</v>
      </c>
      <c r="Q582" s="7">
        <f t="shared" si="72"/>
        <v>2.2915022858122995</v>
      </c>
      <c r="R582" s="7">
        <f t="shared" si="73"/>
        <v>7.2940576277751162E-2</v>
      </c>
      <c r="S582" s="7">
        <f t="shared" si="74"/>
        <v>4.5130335985549319</v>
      </c>
      <c r="T582" s="7">
        <f t="shared" si="75"/>
        <v>0.44758122564884406</v>
      </c>
      <c r="U582" s="7">
        <f t="shared" si="76"/>
        <v>0.37485306392368828</v>
      </c>
      <c r="V582" s="7">
        <f t="shared" si="77"/>
        <v>9.4840350140022206E-2</v>
      </c>
      <c r="W582" s="7">
        <f t="shared" si="78"/>
        <v>1.4748475812271032E-2</v>
      </c>
      <c r="X582" s="7">
        <f t="shared" si="79"/>
        <v>0.22494871519276921</v>
      </c>
      <c r="Y582">
        <v>8</v>
      </c>
      <c r="Z582">
        <v>12</v>
      </c>
      <c r="AA582" t="s">
        <v>33</v>
      </c>
    </row>
    <row r="583" spans="1:27">
      <c r="A583" t="s">
        <v>1119</v>
      </c>
      <c r="B583" t="s">
        <v>1120</v>
      </c>
      <c r="C583">
        <v>-7.0000000000000007E-2</v>
      </c>
      <c r="D583">
        <v>-7.0000000000000007E-2</v>
      </c>
      <c r="E583">
        <v>0.01</v>
      </c>
      <c r="F583">
        <v>0.01</v>
      </c>
      <c r="G583">
        <v>0.86</v>
      </c>
      <c r="H583">
        <v>0.86</v>
      </c>
      <c r="I583">
        <v>0.06</v>
      </c>
      <c r="J583">
        <v>0.06</v>
      </c>
      <c r="K583">
        <v>14.07</v>
      </c>
      <c r="L583">
        <v>4.0000000000000001E-3</v>
      </c>
      <c r="M583">
        <v>0.15</v>
      </c>
      <c r="N583">
        <v>0.06</v>
      </c>
      <c r="O583">
        <v>4.0999999999999996</v>
      </c>
      <c r="P583">
        <v>0.27</v>
      </c>
      <c r="Q583" s="7">
        <f t="shared" si="72"/>
        <v>0.10851763135717861</v>
      </c>
      <c r="R583" s="7">
        <f t="shared" si="73"/>
        <v>2.5237496526179723E-3</v>
      </c>
      <c r="S583" s="7">
        <f t="shared" si="74"/>
        <v>4.3532745942333334E-2</v>
      </c>
      <c r="T583" s="7">
        <f t="shared" si="75"/>
        <v>3.5325466547544248E-3</v>
      </c>
      <c r="U583" s="7">
        <f t="shared" si="76"/>
        <v>2.8667905864463421E-3</v>
      </c>
      <c r="V583" s="7">
        <f t="shared" si="77"/>
        <v>4.0081300611866994E-4</v>
      </c>
      <c r="W583" s="7">
        <f t="shared" si="78"/>
        <v>4.1253490587380554E-6</v>
      </c>
      <c r="X583" s="7">
        <f t="shared" si="79"/>
        <v>2.0247788810387598E-3</v>
      </c>
      <c r="Y583">
        <v>7.3890410958904109</v>
      </c>
      <c r="Z583">
        <v>1.82</v>
      </c>
      <c r="AA583" t="s">
        <v>292</v>
      </c>
    </row>
    <row r="584" spans="1:27">
      <c r="A584" t="s">
        <v>1121</v>
      </c>
      <c r="B584" t="s">
        <v>1120</v>
      </c>
      <c r="C584">
        <v>-7.0000000000000007E-2</v>
      </c>
      <c r="D584">
        <v>-7.0000000000000007E-2</v>
      </c>
      <c r="E584">
        <v>0.01</v>
      </c>
      <c r="F584">
        <v>0.01</v>
      </c>
      <c r="G584">
        <v>0.86</v>
      </c>
      <c r="H584">
        <v>0.86</v>
      </c>
      <c r="I584">
        <v>0.06</v>
      </c>
      <c r="J584">
        <v>0.06</v>
      </c>
      <c r="K584">
        <v>95.42</v>
      </c>
      <c r="L584">
        <v>0.39</v>
      </c>
      <c r="M584">
        <v>0.41</v>
      </c>
      <c r="N584">
        <v>0.18</v>
      </c>
      <c r="O584">
        <v>3.25</v>
      </c>
      <c r="P584">
        <v>0.61</v>
      </c>
      <c r="Q584" s="7">
        <f t="shared" si="72"/>
        <v>0.38880381317002211</v>
      </c>
      <c r="R584" s="7">
        <f t="shared" si="73"/>
        <v>9.1038011754860631E-3</v>
      </c>
      <c r="S584" s="7">
        <f t="shared" si="74"/>
        <v>6.0257047843289217E-2</v>
      </c>
      <c r="T584" s="7">
        <f t="shared" si="75"/>
        <v>1.2819821515358416E-2</v>
      </c>
      <c r="U584" s="7">
        <f t="shared" si="76"/>
        <v>1.1309784364432742E-2</v>
      </c>
      <c r="V584" s="7">
        <f t="shared" si="77"/>
        <v>5.3455585176520526E-3</v>
      </c>
      <c r="W584" s="7">
        <f t="shared" si="78"/>
        <v>8.2094070631184268E-5</v>
      </c>
      <c r="X584" s="7">
        <f t="shared" si="79"/>
        <v>2.8026533880599639E-3</v>
      </c>
      <c r="Y584">
        <v>7.3890410958904109</v>
      </c>
      <c r="Z584">
        <v>1.82</v>
      </c>
      <c r="AA584" t="s">
        <v>292</v>
      </c>
    </row>
    <row r="585" spans="1:27">
      <c r="A585" t="s">
        <v>1122</v>
      </c>
      <c r="B585" t="s">
        <v>1123</v>
      </c>
      <c r="K585">
        <v>1437</v>
      </c>
      <c r="L585">
        <v>13</v>
      </c>
      <c r="M585">
        <v>0.73499999999999999</v>
      </c>
      <c r="N585">
        <v>3.0000000000000001E-3</v>
      </c>
      <c r="O585" s="2"/>
      <c r="P585" s="2"/>
      <c r="Q585" s="7">
        <f t="shared" si="72"/>
        <v>0</v>
      </c>
      <c r="R585" s="7" t="e">
        <f t="shared" si="73"/>
        <v>#DIV/0!</v>
      </c>
      <c r="S585" s="7">
        <f t="shared" si="74"/>
        <v>0</v>
      </c>
      <c r="T585" s="7" t="e">
        <f t="shared" si="75"/>
        <v>#DIV/0!</v>
      </c>
      <c r="U585" s="7">
        <f t="shared" si="76"/>
        <v>0</v>
      </c>
      <c r="V585" s="7">
        <f t="shared" si="77"/>
        <v>0</v>
      </c>
      <c r="W585" s="7">
        <f t="shared" si="78"/>
        <v>0</v>
      </c>
      <c r="X585" s="7" t="e">
        <f t="shared" si="79"/>
        <v>#DIV/0!</v>
      </c>
      <c r="Y585" s="2"/>
      <c r="Z585" s="2"/>
      <c r="AA585" s="2"/>
    </row>
    <row r="586" spans="1:27">
      <c r="A586" t="s">
        <v>1124</v>
      </c>
      <c r="B586" t="s">
        <v>1125</v>
      </c>
      <c r="C586">
        <v>0.21</v>
      </c>
      <c r="D586">
        <v>0.21</v>
      </c>
      <c r="E586">
        <v>0.02</v>
      </c>
      <c r="F586">
        <v>0.02</v>
      </c>
      <c r="G586">
        <v>1.19</v>
      </c>
      <c r="H586">
        <v>1.19</v>
      </c>
      <c r="I586">
        <v>0.08</v>
      </c>
      <c r="J586">
        <v>0.11</v>
      </c>
      <c r="K586">
        <v>119.29</v>
      </c>
      <c r="L586">
        <v>8.5999999999999993E-2</v>
      </c>
      <c r="M586">
        <v>0.32500000000000001</v>
      </c>
      <c r="N586">
        <v>6.5000000000000002E-2</v>
      </c>
      <c r="O586" s="2"/>
      <c r="P586">
        <v>3.1</v>
      </c>
      <c r="Q586" s="7">
        <f t="shared" si="72"/>
        <v>0.50279363347681161</v>
      </c>
      <c r="R586" s="7">
        <f t="shared" si="73"/>
        <v>1.5494125390099277E-2</v>
      </c>
      <c r="S586" s="7">
        <f t="shared" si="74"/>
        <v>0</v>
      </c>
      <c r="T586" s="7">
        <f t="shared" si="75"/>
        <v>7.9719456481860337E-2</v>
      </c>
      <c r="U586" s="7">
        <f t="shared" si="76"/>
        <v>7.9719456481860337E-2</v>
      </c>
      <c r="V586" s="7">
        <f t="shared" si="77"/>
        <v>0</v>
      </c>
      <c r="W586" s="7">
        <f t="shared" si="78"/>
        <v>0</v>
      </c>
      <c r="X586" s="7">
        <f t="shared" si="79"/>
        <v>0</v>
      </c>
      <c r="Y586">
        <v>2.0465753424657529</v>
      </c>
      <c r="Z586">
        <v>10</v>
      </c>
      <c r="AA586" t="s">
        <v>292</v>
      </c>
    </row>
    <row r="587" spans="1:27">
      <c r="A587" t="s">
        <v>1126</v>
      </c>
      <c r="B587" t="s">
        <v>1125</v>
      </c>
      <c r="C587">
        <v>0.21</v>
      </c>
      <c r="D587">
        <v>0.21</v>
      </c>
      <c r="E587">
        <v>0.02</v>
      </c>
      <c r="F587">
        <v>0.02</v>
      </c>
      <c r="G587">
        <v>1.19</v>
      </c>
      <c r="H587">
        <v>1.19</v>
      </c>
      <c r="I587">
        <v>0.08</v>
      </c>
      <c r="J587">
        <v>0.11</v>
      </c>
      <c r="K587">
        <v>59.9</v>
      </c>
      <c r="L587">
        <v>0.2</v>
      </c>
      <c r="M587">
        <v>0.05</v>
      </c>
      <c r="N587">
        <v>0.05</v>
      </c>
      <c r="O587" s="2"/>
      <c r="P587" s="2"/>
      <c r="Q587" s="7">
        <f t="shared" si="72"/>
        <v>0.3176422710352948</v>
      </c>
      <c r="R587" s="7">
        <f t="shared" si="73"/>
        <v>9.8128028535362666E-3</v>
      </c>
      <c r="S587" s="7">
        <f t="shared" si="74"/>
        <v>0</v>
      </c>
      <c r="T587" s="7">
        <f t="shared" si="75"/>
        <v>0</v>
      </c>
      <c r="U587" s="7">
        <f t="shared" si="76"/>
        <v>0</v>
      </c>
      <c r="V587" s="7">
        <f t="shared" si="77"/>
        <v>0</v>
      </c>
      <c r="W587" s="7">
        <f t="shared" si="78"/>
        <v>0</v>
      </c>
      <c r="X587" s="7">
        <f t="shared" si="79"/>
        <v>0</v>
      </c>
      <c r="Y587" s="2"/>
      <c r="Z587" s="2"/>
      <c r="AA587" t="s">
        <v>292</v>
      </c>
    </row>
    <row r="588" spans="1:27">
      <c r="A588" t="s">
        <v>1127</v>
      </c>
      <c r="B588" t="s">
        <v>1128</v>
      </c>
      <c r="K588">
        <v>52.865699999999997</v>
      </c>
      <c r="L588">
        <v>1E-4</v>
      </c>
      <c r="M588">
        <v>0.67800000000000005</v>
      </c>
      <c r="N588">
        <v>2.9999999999999997E-4</v>
      </c>
      <c r="O588" s="2"/>
      <c r="P588" s="2"/>
      <c r="Q588" s="7">
        <f t="shared" si="72"/>
        <v>0</v>
      </c>
      <c r="R588" s="7" t="e">
        <f t="shared" si="73"/>
        <v>#DIV/0!</v>
      </c>
      <c r="S588" s="7">
        <f t="shared" si="74"/>
        <v>0</v>
      </c>
      <c r="T588" s="7" t="e">
        <f t="shared" si="75"/>
        <v>#DIV/0!</v>
      </c>
      <c r="U588" s="7">
        <f t="shared" si="76"/>
        <v>0</v>
      </c>
      <c r="V588" s="7">
        <f t="shared" si="77"/>
        <v>0</v>
      </c>
      <c r="W588" s="7">
        <f t="shared" si="78"/>
        <v>0</v>
      </c>
      <c r="X588" s="7" t="e">
        <f t="shared" si="79"/>
        <v>#DIV/0!</v>
      </c>
      <c r="Y588" s="2"/>
      <c r="Z588" s="2"/>
      <c r="AA588" s="2"/>
    </row>
    <row r="589" spans="1:27">
      <c r="A589" t="s">
        <v>1129</v>
      </c>
      <c r="B589" t="s">
        <v>1130</v>
      </c>
      <c r="C589">
        <v>0.02</v>
      </c>
      <c r="D589">
        <v>0.02</v>
      </c>
      <c r="E589">
        <v>0.03</v>
      </c>
      <c r="F589">
        <v>0.03</v>
      </c>
      <c r="G589">
        <v>1.28</v>
      </c>
      <c r="H589">
        <v>1.5</v>
      </c>
      <c r="I589">
        <v>0.1</v>
      </c>
      <c r="J589">
        <v>0.15</v>
      </c>
      <c r="K589">
        <v>641</v>
      </c>
      <c r="L589">
        <v>2</v>
      </c>
      <c r="M589">
        <v>0.02</v>
      </c>
      <c r="N589">
        <v>0.03</v>
      </c>
      <c r="O589">
        <v>31.6</v>
      </c>
      <c r="P589">
        <v>1.2</v>
      </c>
      <c r="Q589" s="7">
        <f t="shared" si="72"/>
        <v>1.6662514092327425</v>
      </c>
      <c r="R589" s="7">
        <f t="shared" si="73"/>
        <v>5.5649750270309391E-2</v>
      </c>
      <c r="S589" s="7">
        <f t="shared" si="74"/>
        <v>1.755862666115924</v>
      </c>
      <c r="T589" s="7">
        <f t="shared" si="75"/>
        <v>0.10266658598511724</v>
      </c>
      <c r="U589" s="7">
        <f t="shared" si="76"/>
        <v>6.6678329093009789E-2</v>
      </c>
      <c r="V589" s="7">
        <f t="shared" si="77"/>
        <v>1.0539391753396905E-3</v>
      </c>
      <c r="W589" s="7">
        <f t="shared" si="78"/>
        <v>1.8261702195693458E-3</v>
      </c>
      <c r="X589" s="7">
        <f t="shared" si="79"/>
        <v>7.803834071626331E-2</v>
      </c>
      <c r="Y589">
        <v>9.7917808219178077</v>
      </c>
      <c r="Z589">
        <v>6.08</v>
      </c>
      <c r="AA589" t="s">
        <v>25</v>
      </c>
    </row>
    <row r="590" spans="1:27">
      <c r="A590" t="s">
        <v>1131</v>
      </c>
      <c r="B590" t="s">
        <v>1130</v>
      </c>
      <c r="C590">
        <v>0.02</v>
      </c>
      <c r="D590">
        <v>0.02</v>
      </c>
      <c r="E590">
        <v>0.03</v>
      </c>
      <c r="F590">
        <v>0.03</v>
      </c>
      <c r="G590">
        <v>1.28</v>
      </c>
      <c r="H590">
        <v>1.5</v>
      </c>
      <c r="I590">
        <v>0.1</v>
      </c>
      <c r="J590">
        <v>0.15</v>
      </c>
      <c r="K590">
        <v>886</v>
      </c>
      <c r="L590">
        <v>8</v>
      </c>
      <c r="M590">
        <v>0.15</v>
      </c>
      <c r="N590">
        <v>0.06</v>
      </c>
      <c r="O590">
        <v>18.8</v>
      </c>
      <c r="P590">
        <v>1.3</v>
      </c>
      <c r="Q590" s="7">
        <f t="shared" si="72"/>
        <v>2.0675577932260212</v>
      </c>
      <c r="R590" s="7">
        <f t="shared" si="73"/>
        <v>7.003335136858263E-2</v>
      </c>
      <c r="S590" s="7">
        <f t="shared" si="74"/>
        <v>1.1507080064437094</v>
      </c>
      <c r="T590" s="7">
        <f t="shared" si="75"/>
        <v>9.5243001430123223E-2</v>
      </c>
      <c r="U590" s="7">
        <f t="shared" si="76"/>
        <v>7.9570234488128846E-2</v>
      </c>
      <c r="V590" s="7">
        <f t="shared" si="77"/>
        <v>1.0594754023522644E-2</v>
      </c>
      <c r="W590" s="7">
        <f t="shared" si="78"/>
        <v>3.4633800043452527E-3</v>
      </c>
      <c r="X590" s="7">
        <f t="shared" si="79"/>
        <v>5.1142578064164869E-2</v>
      </c>
      <c r="Y590">
        <v>3.054794520547945</v>
      </c>
      <c r="Z590">
        <v>7.18</v>
      </c>
      <c r="AA590" t="s">
        <v>25</v>
      </c>
    </row>
    <row r="591" spans="1:27">
      <c r="A591" t="s">
        <v>1132</v>
      </c>
      <c r="B591" t="s">
        <v>1133</v>
      </c>
      <c r="K591">
        <v>1688.6</v>
      </c>
      <c r="L591">
        <v>1.1000000000000001</v>
      </c>
      <c r="M591">
        <v>0.47499999999999998</v>
      </c>
      <c r="N591">
        <v>2E-3</v>
      </c>
      <c r="O591" s="2"/>
      <c r="P591" s="2"/>
      <c r="Q591" s="7">
        <f t="shared" si="72"/>
        <v>0</v>
      </c>
      <c r="R591" s="7" t="e">
        <f t="shared" si="73"/>
        <v>#DIV/0!</v>
      </c>
      <c r="S591" s="7">
        <f t="shared" si="74"/>
        <v>0</v>
      </c>
      <c r="T591" s="7" t="e">
        <f t="shared" si="75"/>
        <v>#DIV/0!</v>
      </c>
      <c r="U591" s="7">
        <f t="shared" si="76"/>
        <v>0</v>
      </c>
      <c r="V591" s="7">
        <f t="shared" si="77"/>
        <v>0</v>
      </c>
      <c r="W591" s="7">
        <f t="shared" si="78"/>
        <v>0</v>
      </c>
      <c r="X591" s="7" t="e">
        <f t="shared" si="79"/>
        <v>#DIV/0!</v>
      </c>
      <c r="Y591">
        <v>9.0986301369863014</v>
      </c>
      <c r="Z591">
        <v>7.77</v>
      </c>
      <c r="AA591" s="2"/>
    </row>
    <row r="592" spans="1:27">
      <c r="A592" t="s">
        <v>1134</v>
      </c>
      <c r="B592" t="s">
        <v>1135</v>
      </c>
      <c r="C592">
        <v>-0.35</v>
      </c>
      <c r="D592">
        <v>-0.35</v>
      </c>
      <c r="E592">
        <v>0.03</v>
      </c>
      <c r="F592">
        <v>0.03</v>
      </c>
      <c r="G592">
        <v>1.84</v>
      </c>
      <c r="H592">
        <v>1.84</v>
      </c>
      <c r="I592">
        <v>0.18</v>
      </c>
      <c r="J592">
        <v>0.18</v>
      </c>
      <c r="K592">
        <v>139.35</v>
      </c>
      <c r="L592">
        <v>0.22</v>
      </c>
      <c r="M592">
        <v>7.5999999999999998E-2</v>
      </c>
      <c r="N592">
        <v>4.5999999999999999E-2</v>
      </c>
      <c r="O592">
        <v>225.8</v>
      </c>
      <c r="P592">
        <v>4.25</v>
      </c>
      <c r="Q592" s="7">
        <f t="shared" si="72"/>
        <v>0.64488461097989425</v>
      </c>
      <c r="R592" s="7">
        <f t="shared" si="73"/>
        <v>2.1039797026392311E-2</v>
      </c>
      <c r="S592" s="7">
        <f t="shared" si="74"/>
        <v>8.6216506477577433</v>
      </c>
      <c r="T592" s="7">
        <f t="shared" si="75"/>
        <v>0.58603230544688367</v>
      </c>
      <c r="U592" s="7">
        <f t="shared" si="76"/>
        <v>0.16227641830367764</v>
      </c>
      <c r="V592" s="7">
        <f t="shared" si="77"/>
        <v>3.0316398180451357E-2</v>
      </c>
      <c r="W592" s="7">
        <f t="shared" si="78"/>
        <v>4.5371681437787444E-3</v>
      </c>
      <c r="X592" s="7">
        <f t="shared" si="79"/>
        <v>0.56228156398420071</v>
      </c>
      <c r="Y592">
        <v>8.8356164383561637</v>
      </c>
      <c r="Z592">
        <v>69.5</v>
      </c>
      <c r="AA592" t="s">
        <v>137</v>
      </c>
    </row>
    <row r="593" spans="1:27">
      <c r="A593" t="s">
        <v>1136</v>
      </c>
      <c r="B593" t="s">
        <v>1137</v>
      </c>
      <c r="C593">
        <v>0.12</v>
      </c>
      <c r="D593">
        <v>0.12</v>
      </c>
      <c r="E593">
        <v>0.03</v>
      </c>
      <c r="F593">
        <v>0.03</v>
      </c>
      <c r="G593">
        <v>1.67</v>
      </c>
      <c r="H593">
        <v>1.52</v>
      </c>
      <c r="I593">
        <v>0.08</v>
      </c>
      <c r="J593">
        <v>0.21</v>
      </c>
      <c r="K593">
        <v>792.6</v>
      </c>
      <c r="L593">
        <v>7.7</v>
      </c>
      <c r="M593">
        <v>0.19</v>
      </c>
      <c r="N593">
        <v>6.0999999999999999E-2</v>
      </c>
      <c r="O593">
        <v>23.5</v>
      </c>
      <c r="P593">
        <v>1.6</v>
      </c>
      <c r="Q593" s="7">
        <f t="shared" si="72"/>
        <v>1.9280664532903729</v>
      </c>
      <c r="R593" s="7">
        <f t="shared" si="73"/>
        <v>8.9666303236972E-2</v>
      </c>
      <c r="S593" s="7">
        <f t="shared" si="74"/>
        <v>1.3884846714305072</v>
      </c>
      <c r="T593" s="7">
        <f t="shared" si="75"/>
        <v>0.10774671911130035</v>
      </c>
      <c r="U593" s="7">
        <f t="shared" si="76"/>
        <v>9.4535126565481353E-2</v>
      </c>
      <c r="V593" s="7">
        <f t="shared" si="77"/>
        <v>1.66952353375657E-2</v>
      </c>
      <c r="W593" s="7">
        <f t="shared" si="78"/>
        <v>4.4963125452161272E-3</v>
      </c>
      <c r="X593" s="7">
        <f t="shared" si="79"/>
        <v>4.8718760401070427E-2</v>
      </c>
      <c r="Y593">
        <v>8.742465753424657</v>
      </c>
      <c r="Z593">
        <v>6.3</v>
      </c>
      <c r="AA593" t="s">
        <v>25</v>
      </c>
    </row>
    <row r="594" spans="1:27">
      <c r="A594" t="s">
        <v>1138</v>
      </c>
      <c r="B594" t="s">
        <v>1139</v>
      </c>
      <c r="C594">
        <v>0.13</v>
      </c>
      <c r="D594">
        <v>-0.2</v>
      </c>
      <c r="E594">
        <v>0.05</v>
      </c>
      <c r="F594">
        <v>0.05</v>
      </c>
      <c r="G594">
        <v>1.1000000000000001</v>
      </c>
      <c r="H594">
        <v>0.94</v>
      </c>
      <c r="I594">
        <v>0.08</v>
      </c>
      <c r="J594">
        <v>7.0000000000000007E-2</v>
      </c>
      <c r="K594">
        <v>492.3</v>
      </c>
      <c r="L594">
        <v>2.2999999999999998</v>
      </c>
      <c r="M594">
        <v>9.6000000000000002E-2</v>
      </c>
      <c r="N594">
        <v>6.7000000000000004E-2</v>
      </c>
      <c r="O594">
        <v>8.7899999999999991</v>
      </c>
      <c r="P594">
        <v>0.45</v>
      </c>
      <c r="Q594" s="7">
        <f t="shared" si="72"/>
        <v>1.1958240000469842</v>
      </c>
      <c r="R594" s="7">
        <f t="shared" si="73"/>
        <v>2.9916331302647304E-2</v>
      </c>
      <c r="S594" s="7">
        <f t="shared" si="74"/>
        <v>0.32609967872391848</v>
      </c>
      <c r="T594" s="7">
        <f t="shared" si="75"/>
        <v>2.5015488497659603E-2</v>
      </c>
      <c r="U594" s="7">
        <f t="shared" si="76"/>
        <v>1.6694522801565796E-2</v>
      </c>
      <c r="V594" s="7">
        <f t="shared" si="77"/>
        <v>2.1169832511952588E-3</v>
      </c>
      <c r="W594" s="7">
        <f t="shared" si="78"/>
        <v>5.0784024718329777E-4</v>
      </c>
      <c r="X594" s="7">
        <f t="shared" si="79"/>
        <v>1.850210943114431E-2</v>
      </c>
      <c r="Y594" s="2"/>
      <c r="Z594" s="2"/>
      <c r="AA594" t="s">
        <v>320</v>
      </c>
    </row>
    <row r="595" spans="1:27">
      <c r="A595" t="s">
        <v>1140</v>
      </c>
      <c r="B595" t="s">
        <v>1141</v>
      </c>
      <c r="K595">
        <v>2499</v>
      </c>
      <c r="L595">
        <v>5.6</v>
      </c>
      <c r="M595">
        <v>0.106</v>
      </c>
      <c r="N595">
        <v>6.0000000000000001E-3</v>
      </c>
      <c r="O595" s="2"/>
      <c r="P595" s="2"/>
      <c r="Q595" s="7">
        <f t="shared" si="72"/>
        <v>0</v>
      </c>
      <c r="R595" s="7" t="e">
        <f t="shared" si="73"/>
        <v>#DIV/0!</v>
      </c>
      <c r="S595" s="7">
        <f t="shared" si="74"/>
        <v>0</v>
      </c>
      <c r="T595" s="7" t="e">
        <f t="shared" si="75"/>
        <v>#DIV/0!</v>
      </c>
      <c r="U595" s="7">
        <f t="shared" si="76"/>
        <v>0</v>
      </c>
      <c r="V595" s="7">
        <f t="shared" si="77"/>
        <v>0</v>
      </c>
      <c r="W595" s="7">
        <f t="shared" si="78"/>
        <v>0</v>
      </c>
      <c r="X595" s="7" t="e">
        <f t="shared" si="79"/>
        <v>#DIV/0!</v>
      </c>
      <c r="Y595" s="2"/>
      <c r="Z595" s="2"/>
      <c r="AA595" s="2"/>
    </row>
    <row r="596" spans="1:27">
      <c r="A596" t="s">
        <v>1142</v>
      </c>
      <c r="B596" t="s">
        <v>1143</v>
      </c>
      <c r="C596">
        <v>-0.38</v>
      </c>
      <c r="D596">
        <v>-0.38</v>
      </c>
      <c r="E596">
        <v>0.04</v>
      </c>
      <c r="F596">
        <v>0.04</v>
      </c>
      <c r="G596">
        <v>1.0900000000000001</v>
      </c>
      <c r="H596">
        <v>2.11</v>
      </c>
      <c r="I596">
        <v>0.19</v>
      </c>
      <c r="J596">
        <v>0.23</v>
      </c>
      <c r="K596">
        <v>177.11</v>
      </c>
      <c r="L596">
        <v>0.32</v>
      </c>
      <c r="M596">
        <v>6.6000000000000003E-2</v>
      </c>
      <c r="N596">
        <v>2.1999999999999999E-2</v>
      </c>
      <c r="O596">
        <v>178.5</v>
      </c>
      <c r="P596">
        <v>4.0999999999999996</v>
      </c>
      <c r="Q596" s="7">
        <f t="shared" si="72"/>
        <v>0.79200446656608159</v>
      </c>
      <c r="R596" s="7">
        <f t="shared" si="73"/>
        <v>2.8793221789619301E-2</v>
      </c>
      <c r="S596" s="7">
        <f t="shared" si="74"/>
        <v>8.0941220361040074</v>
      </c>
      <c r="T596" s="7">
        <f t="shared" si="75"/>
        <v>0.52041274312505992</v>
      </c>
      <c r="U596" s="7">
        <f t="shared" si="76"/>
        <v>0.18591540811219287</v>
      </c>
      <c r="V596" s="7">
        <f t="shared" si="77"/>
        <v>1.1804083785392189E-2</v>
      </c>
      <c r="W596" s="7">
        <f t="shared" si="78"/>
        <v>4.8747841295490252E-3</v>
      </c>
      <c r="X596" s="7">
        <f t="shared" si="79"/>
        <v>0.48590306061919808</v>
      </c>
      <c r="Y596">
        <v>3.8136986301369862</v>
      </c>
      <c r="Z596">
        <v>28.4</v>
      </c>
      <c r="AA596" t="s">
        <v>25</v>
      </c>
    </row>
    <row r="597" spans="1:27">
      <c r="A597" t="s">
        <v>1144</v>
      </c>
      <c r="B597" t="s">
        <v>1145</v>
      </c>
      <c r="C597">
        <v>0.12</v>
      </c>
      <c r="D597">
        <v>0.12</v>
      </c>
      <c r="E597">
        <v>0.04</v>
      </c>
      <c r="F597">
        <v>0.04</v>
      </c>
      <c r="G597">
        <v>2.02</v>
      </c>
      <c r="H597">
        <v>2.33</v>
      </c>
      <c r="I597">
        <v>0.28999999999999998</v>
      </c>
      <c r="J597">
        <v>0.45</v>
      </c>
      <c r="K597">
        <v>299.36</v>
      </c>
      <c r="L597">
        <v>0.28000000000000003</v>
      </c>
      <c r="M597">
        <v>0.05</v>
      </c>
      <c r="N597">
        <v>2.5000000000000001E-2</v>
      </c>
      <c r="O597">
        <v>136.9</v>
      </c>
      <c r="P597">
        <v>4.2</v>
      </c>
      <c r="Q597" s="7">
        <f t="shared" si="72"/>
        <v>1.1615892320949623</v>
      </c>
      <c r="R597" s="7">
        <f t="shared" si="73"/>
        <v>7.4783930372063143E-2</v>
      </c>
      <c r="S597" s="7">
        <f t="shared" si="74"/>
        <v>7.9074889483202622</v>
      </c>
      <c r="T597" s="7">
        <f t="shared" si="75"/>
        <v>0.69961626811701327</v>
      </c>
      <c r="U597" s="7">
        <f t="shared" si="76"/>
        <v>0.24259644691705695</v>
      </c>
      <c r="V597" s="7">
        <f t="shared" si="77"/>
        <v>9.9091340204514582E-3</v>
      </c>
      <c r="W597" s="7">
        <f t="shared" si="78"/>
        <v>2.4653671226724507E-3</v>
      </c>
      <c r="X597" s="7">
        <f t="shared" si="79"/>
        <v>0.65612926895933499</v>
      </c>
      <c r="Y597" s="2"/>
      <c r="Z597" s="2"/>
      <c r="AA597" t="s">
        <v>25</v>
      </c>
    </row>
    <row r="598" spans="1:27">
      <c r="A598" t="s">
        <v>1146</v>
      </c>
      <c r="B598" t="s">
        <v>1147</v>
      </c>
      <c r="C598">
        <v>-0.09</v>
      </c>
      <c r="D598">
        <v>-0.09</v>
      </c>
      <c r="E598">
        <v>0.02</v>
      </c>
      <c r="F598">
        <v>0.02</v>
      </c>
      <c r="G598">
        <v>1.35</v>
      </c>
      <c r="H598">
        <v>1.34</v>
      </c>
      <c r="I598">
        <v>0.09</v>
      </c>
      <c r="J598">
        <v>0.09</v>
      </c>
      <c r="K598">
        <v>201.3</v>
      </c>
      <c r="L598">
        <v>0.6</v>
      </c>
      <c r="M598">
        <v>0.28000000000000003</v>
      </c>
      <c r="N598">
        <v>0.03</v>
      </c>
      <c r="O598">
        <v>29.3</v>
      </c>
      <c r="P598">
        <v>1.4</v>
      </c>
      <c r="Q598" s="7">
        <f t="shared" si="72"/>
        <v>0.74142781213736686</v>
      </c>
      <c r="R598" s="7">
        <f t="shared" si="73"/>
        <v>1.6664383359266902E-2</v>
      </c>
      <c r="S598" s="7">
        <f t="shared" si="74"/>
        <v>0.98559872535112869</v>
      </c>
      <c r="T598" s="7">
        <f t="shared" si="75"/>
        <v>6.5169186296887699E-2</v>
      </c>
      <c r="U598" s="7">
        <f t="shared" si="76"/>
        <v>4.7093454453637551E-2</v>
      </c>
      <c r="V598" s="7">
        <f t="shared" si="77"/>
        <v>8.9833217154399753E-3</v>
      </c>
      <c r="W598" s="7">
        <f t="shared" si="78"/>
        <v>9.7923370626043591E-4</v>
      </c>
      <c r="X598" s="7">
        <f t="shared" si="79"/>
        <v>4.4131286209752027E-2</v>
      </c>
      <c r="Y598">
        <v>2.3561643835616439</v>
      </c>
      <c r="Z598">
        <v>4.4000000000000004</v>
      </c>
      <c r="AA598" t="s">
        <v>115</v>
      </c>
    </row>
    <row r="599" spans="1:27">
      <c r="A599" t="s">
        <v>1148</v>
      </c>
      <c r="B599" t="s">
        <v>1147</v>
      </c>
      <c r="C599">
        <v>-0.09</v>
      </c>
      <c r="D599">
        <v>-0.09</v>
      </c>
      <c r="E599">
        <v>0.02</v>
      </c>
      <c r="F599">
        <v>0.02</v>
      </c>
      <c r="G599">
        <v>1.35</v>
      </c>
      <c r="H599">
        <v>1.34</v>
      </c>
      <c r="I599">
        <v>0.09</v>
      </c>
      <c r="J599">
        <v>0.09</v>
      </c>
      <c r="K599">
        <v>604</v>
      </c>
      <c r="L599">
        <v>9</v>
      </c>
      <c r="M599">
        <v>0.02</v>
      </c>
      <c r="N599">
        <v>0.02</v>
      </c>
      <c r="O599">
        <v>46.4</v>
      </c>
      <c r="P599">
        <v>1.7</v>
      </c>
      <c r="Q599" s="7">
        <f t="shared" si="72"/>
        <v>1.5424022457591888</v>
      </c>
      <c r="R599" s="7">
        <f t="shared" si="73"/>
        <v>3.7777996827219745E-2</v>
      </c>
      <c r="S599" s="7">
        <f t="shared" si="74"/>
        <v>2.3445352782505737</v>
      </c>
      <c r="T599" s="7">
        <f t="shared" si="75"/>
        <v>0.13614603429333277</v>
      </c>
      <c r="U599" s="7">
        <f t="shared" si="76"/>
        <v>8.5898921832456371E-2</v>
      </c>
      <c r="V599" s="7">
        <f t="shared" si="77"/>
        <v>9.381893870550515E-4</v>
      </c>
      <c r="W599" s="7">
        <f t="shared" si="78"/>
        <v>1.1645042772767745E-2</v>
      </c>
      <c r="X599" s="7">
        <f t="shared" si="79"/>
        <v>0.10497919156345852</v>
      </c>
      <c r="Y599">
        <v>2.3561643835616439</v>
      </c>
      <c r="Z599">
        <v>4.4000000000000004</v>
      </c>
      <c r="AA599" t="s">
        <v>115</v>
      </c>
    </row>
    <row r="600" spans="1:27">
      <c r="A600" t="s">
        <v>1149</v>
      </c>
      <c r="B600" t="s">
        <v>1150</v>
      </c>
      <c r="C600">
        <v>0.09</v>
      </c>
      <c r="D600">
        <v>0.09</v>
      </c>
      <c r="E600">
        <v>0.04</v>
      </c>
      <c r="F600">
        <v>0.04</v>
      </c>
      <c r="G600">
        <v>2.08</v>
      </c>
      <c r="H600">
        <v>1.95</v>
      </c>
      <c r="I600">
        <v>0.09</v>
      </c>
      <c r="J600">
        <v>0.24</v>
      </c>
      <c r="K600">
        <v>589.64000999999996</v>
      </c>
      <c r="L600">
        <v>0.81</v>
      </c>
      <c r="M600">
        <v>0.02</v>
      </c>
      <c r="N600">
        <v>2.5000000000000001E-2</v>
      </c>
      <c r="O600">
        <v>41</v>
      </c>
      <c r="P600">
        <v>1.6</v>
      </c>
      <c r="Q600" s="7">
        <f t="shared" si="72"/>
        <v>1.7200494158579152</v>
      </c>
      <c r="R600" s="7">
        <f t="shared" si="73"/>
        <v>7.0583709728269689E-2</v>
      </c>
      <c r="S600" s="7">
        <f t="shared" si="74"/>
        <v>2.6391203299718655</v>
      </c>
      <c r="T600" s="7">
        <f t="shared" si="75"/>
        <v>0.13116477090686013</v>
      </c>
      <c r="U600" s="7">
        <f t="shared" si="76"/>
        <v>0.10299006165743868</v>
      </c>
      <c r="V600" s="7">
        <f t="shared" si="77"/>
        <v>1.3200882002660395E-3</v>
      </c>
      <c r="W600" s="7">
        <f t="shared" si="78"/>
        <v>1.2084703836369663E-3</v>
      </c>
      <c r="X600" s="7">
        <f t="shared" si="79"/>
        <v>8.120370246067278E-2</v>
      </c>
      <c r="Y600" s="2"/>
      <c r="Z600" s="2"/>
      <c r="AA600" t="s">
        <v>25</v>
      </c>
    </row>
    <row r="601" spans="1:27">
      <c r="A601" t="s">
        <v>1151</v>
      </c>
      <c r="B601" t="s">
        <v>1152</v>
      </c>
      <c r="C601">
        <v>0.13</v>
      </c>
      <c r="D601">
        <v>0.13</v>
      </c>
      <c r="E601">
        <v>0.05</v>
      </c>
      <c r="F601">
        <v>0.05</v>
      </c>
      <c r="G601">
        <v>0.77</v>
      </c>
      <c r="H601">
        <v>0.78</v>
      </c>
      <c r="I601">
        <v>0.08</v>
      </c>
      <c r="J601">
        <v>0.06</v>
      </c>
      <c r="K601">
        <v>2.8180489999999998</v>
      </c>
      <c r="L601">
        <v>7.1000000000000005E-5</v>
      </c>
      <c r="M601">
        <v>0</v>
      </c>
      <c r="N601">
        <v>1.0999999999999999E-2</v>
      </c>
      <c r="O601">
        <v>64.19</v>
      </c>
      <c r="P601">
        <v>1.65</v>
      </c>
      <c r="Q601" s="7">
        <f t="shared" si="72"/>
        <v>3.5958534597054816E-2</v>
      </c>
      <c r="R601" s="7">
        <f t="shared" si="73"/>
        <v>9.2201390543836183E-4</v>
      </c>
      <c r="S601" s="7">
        <f t="shared" si="74"/>
        <v>0.37791150487344599</v>
      </c>
      <c r="T601" s="7">
        <f t="shared" si="75"/>
        <v>2.760573225971243E-2</v>
      </c>
      <c r="U601" s="7">
        <f t="shared" si="76"/>
        <v>9.7141919775850741E-3</v>
      </c>
      <c r="V601" s="7">
        <f t="shared" si="77"/>
        <v>0</v>
      </c>
      <c r="W601" s="7">
        <f t="shared" si="78"/>
        <v>3.1737935058397578E-6</v>
      </c>
      <c r="X601" s="7">
        <f t="shared" si="79"/>
        <v>2.5840102897329645E-2</v>
      </c>
      <c r="Y601">
        <v>6.0684931506849313</v>
      </c>
      <c r="Z601">
        <v>6.84</v>
      </c>
      <c r="AA601" t="s">
        <v>100</v>
      </c>
    </row>
    <row r="602" spans="1:27">
      <c r="A602" t="s">
        <v>1153</v>
      </c>
      <c r="B602" t="s">
        <v>1154</v>
      </c>
      <c r="C602">
        <v>-0.16</v>
      </c>
      <c r="D602">
        <v>-0.16</v>
      </c>
      <c r="E602">
        <v>0.01</v>
      </c>
      <c r="F602">
        <v>0.01</v>
      </c>
      <c r="G602">
        <v>0.85</v>
      </c>
      <c r="H602">
        <v>0.85</v>
      </c>
      <c r="I602">
        <v>0.06</v>
      </c>
      <c r="J602">
        <v>0.05</v>
      </c>
      <c r="K602">
        <v>358</v>
      </c>
      <c r="L602">
        <v>1</v>
      </c>
      <c r="M602">
        <v>0.24</v>
      </c>
      <c r="N602">
        <v>4.2999999999999997E-2</v>
      </c>
      <c r="O602">
        <v>20.9</v>
      </c>
      <c r="P602">
        <v>1.3</v>
      </c>
      <c r="Q602" s="7">
        <f t="shared" si="72"/>
        <v>0.93511799983859523</v>
      </c>
      <c r="R602" s="7">
        <f t="shared" si="73"/>
        <v>1.8418152388531738E-2</v>
      </c>
      <c r="S602" s="7">
        <f t="shared" si="74"/>
        <v>0.6358886013423688</v>
      </c>
      <c r="T602" s="7">
        <f t="shared" si="75"/>
        <v>5.0087190058437647E-2</v>
      </c>
      <c r="U602" s="7">
        <f t="shared" si="76"/>
        <v>3.9552879509333949E-2</v>
      </c>
      <c r="V602" s="7">
        <f t="shared" si="77"/>
        <v>6.9634660079087923E-3</v>
      </c>
      <c r="W602" s="7">
        <f t="shared" si="78"/>
        <v>5.920750478048128E-4</v>
      </c>
      <c r="X602" s="7">
        <f t="shared" si="79"/>
        <v>2.9924169474934998E-2</v>
      </c>
      <c r="Y602">
        <v>10.77</v>
      </c>
      <c r="Z602">
        <v>3.41</v>
      </c>
      <c r="AA602" t="s">
        <v>292</v>
      </c>
    </row>
    <row r="603" spans="1:27">
      <c r="A603" t="s">
        <v>1155</v>
      </c>
      <c r="B603" t="s">
        <v>1156</v>
      </c>
      <c r="C603">
        <v>-0.52</v>
      </c>
      <c r="D603">
        <v>-0.53</v>
      </c>
      <c r="E603">
        <v>0.08</v>
      </c>
      <c r="F603">
        <v>0.04</v>
      </c>
      <c r="G603">
        <v>0.84</v>
      </c>
      <c r="H603">
        <v>0.88</v>
      </c>
      <c r="I603">
        <v>7.0000000000000007E-2</v>
      </c>
      <c r="J603">
        <v>0.06</v>
      </c>
      <c r="K603">
        <v>21.997999</v>
      </c>
      <c r="L603">
        <v>8.9999999999999993E-3</v>
      </c>
      <c r="M603">
        <v>0.17</v>
      </c>
      <c r="N603">
        <v>0.03</v>
      </c>
      <c r="O603">
        <v>34.200000000000003</v>
      </c>
      <c r="P603">
        <v>1.1000000000000001</v>
      </c>
      <c r="Q603" s="7">
        <f t="shared" si="72"/>
        <v>0.14730622489294581</v>
      </c>
      <c r="R603" s="7">
        <f t="shared" si="73"/>
        <v>3.3481098292911077E-3</v>
      </c>
      <c r="S603" s="7">
        <f t="shared" si="74"/>
        <v>0.42656420906715542</v>
      </c>
      <c r="T603" s="7">
        <f t="shared" si="75"/>
        <v>2.655107496621207E-2</v>
      </c>
      <c r="U603" s="7">
        <f t="shared" si="76"/>
        <v>1.3719901461224296E-2</v>
      </c>
      <c r="V603" s="7">
        <f t="shared" si="77"/>
        <v>2.240219819011938E-3</v>
      </c>
      <c r="W603" s="7">
        <f t="shared" si="78"/>
        <v>5.8173137802282206E-5</v>
      </c>
      <c r="X603" s="7">
        <f t="shared" si="79"/>
        <v>2.2620829268712787E-2</v>
      </c>
      <c r="Y603">
        <v>4.1123287671232873</v>
      </c>
      <c r="Z603">
        <v>10.6</v>
      </c>
      <c r="AA603" t="s">
        <v>1521</v>
      </c>
    </row>
    <row r="604" spans="1:27">
      <c r="A604" t="s">
        <v>1157</v>
      </c>
      <c r="B604" t="s">
        <v>1158</v>
      </c>
      <c r="C604">
        <v>-0.17</v>
      </c>
      <c r="D604">
        <v>-0.17</v>
      </c>
      <c r="E604">
        <v>0.01</v>
      </c>
      <c r="F604">
        <v>0.01</v>
      </c>
      <c r="G604">
        <v>0.88</v>
      </c>
      <c r="H604">
        <v>0.89</v>
      </c>
      <c r="I604">
        <v>0.06</v>
      </c>
      <c r="J604">
        <v>0.06</v>
      </c>
      <c r="K604">
        <v>613.09997999999996</v>
      </c>
      <c r="L604">
        <v>11.4</v>
      </c>
      <c r="M604">
        <v>0.41</v>
      </c>
      <c r="N604">
        <v>0.06</v>
      </c>
      <c r="O604" s="2"/>
      <c r="P604">
        <v>1.1000000000000001</v>
      </c>
      <c r="Q604" s="7">
        <f t="shared" si="72"/>
        <v>1.3592175096657952</v>
      </c>
      <c r="R604" s="7">
        <f t="shared" si="73"/>
        <v>3.4883148183227249E-2</v>
      </c>
      <c r="S604" s="7">
        <f t="shared" si="74"/>
        <v>0</v>
      </c>
      <c r="T604" s="7">
        <f t="shared" si="75"/>
        <v>3.8792000343187909E-2</v>
      </c>
      <c r="U604" s="7">
        <f t="shared" si="76"/>
        <v>3.8792000343187909E-2</v>
      </c>
      <c r="V604" s="7">
        <f t="shared" si="77"/>
        <v>0</v>
      </c>
      <c r="W604" s="7">
        <f t="shared" si="78"/>
        <v>0</v>
      </c>
      <c r="X604" s="7">
        <f t="shared" si="79"/>
        <v>0</v>
      </c>
      <c r="Y604">
        <v>4</v>
      </c>
      <c r="Z604">
        <v>6.8</v>
      </c>
      <c r="AA604" t="s">
        <v>292</v>
      </c>
    </row>
    <row r="605" spans="1:27">
      <c r="A605" t="s">
        <v>1159</v>
      </c>
      <c r="B605" t="s">
        <v>1158</v>
      </c>
      <c r="C605">
        <v>-0.17</v>
      </c>
      <c r="D605">
        <v>-0.17</v>
      </c>
      <c r="E605">
        <v>0.01</v>
      </c>
      <c r="F605">
        <v>0.01</v>
      </c>
      <c r="G605">
        <v>0.88</v>
      </c>
      <c r="H605">
        <v>0.89</v>
      </c>
      <c r="I605">
        <v>0.06</v>
      </c>
      <c r="J605">
        <v>0.06</v>
      </c>
      <c r="K605">
        <v>152.6</v>
      </c>
      <c r="L605">
        <v>0.6</v>
      </c>
      <c r="M605">
        <v>0.02</v>
      </c>
      <c r="N605">
        <v>0.02</v>
      </c>
      <c r="O605" s="2"/>
      <c r="P605" s="2"/>
      <c r="Q605" s="7">
        <f t="shared" si="72"/>
        <v>0.53782103192671937</v>
      </c>
      <c r="R605" s="7">
        <f t="shared" si="73"/>
        <v>1.2167808334894212E-2</v>
      </c>
      <c r="S605" s="7">
        <f t="shared" si="74"/>
        <v>0</v>
      </c>
      <c r="T605" s="7">
        <f t="shared" si="75"/>
        <v>0</v>
      </c>
      <c r="U605" s="7">
        <f t="shared" si="76"/>
        <v>0</v>
      </c>
      <c r="V605" s="7">
        <f t="shared" si="77"/>
        <v>0</v>
      </c>
      <c r="W605" s="7">
        <f t="shared" si="78"/>
        <v>0</v>
      </c>
      <c r="X605" s="7">
        <f t="shared" si="79"/>
        <v>0</v>
      </c>
      <c r="Y605" s="2"/>
      <c r="Z605" s="2"/>
      <c r="AA605" t="s">
        <v>292</v>
      </c>
    </row>
    <row r="606" spans="1:27">
      <c r="A606" t="s">
        <v>1160</v>
      </c>
      <c r="B606" t="s">
        <v>1161</v>
      </c>
      <c r="K606">
        <v>3138</v>
      </c>
      <c r="L606">
        <v>342</v>
      </c>
      <c r="M606">
        <v>0.32</v>
      </c>
      <c r="N606">
        <v>0.02</v>
      </c>
      <c r="O606" s="2"/>
      <c r="P606" s="2"/>
      <c r="Q606" s="7">
        <f t="shared" si="72"/>
        <v>0</v>
      </c>
      <c r="R606" s="7" t="e">
        <f t="shared" si="73"/>
        <v>#DIV/0!</v>
      </c>
      <c r="S606" s="7">
        <f t="shared" si="74"/>
        <v>0</v>
      </c>
      <c r="T606" s="7" t="e">
        <f t="shared" si="75"/>
        <v>#DIV/0!</v>
      </c>
      <c r="U606" s="7">
        <f t="shared" si="76"/>
        <v>0</v>
      </c>
      <c r="V606" s="7">
        <f t="shared" si="77"/>
        <v>0</v>
      </c>
      <c r="W606" s="7">
        <f t="shared" si="78"/>
        <v>0</v>
      </c>
      <c r="X606" s="7" t="e">
        <f t="shared" si="79"/>
        <v>#DIV/0!</v>
      </c>
      <c r="Y606" s="2"/>
      <c r="Z606" s="2"/>
      <c r="AA606" s="2"/>
    </row>
    <row r="607" spans="1:27">
      <c r="A607" t="s">
        <v>1162</v>
      </c>
      <c r="B607" t="s">
        <v>1163</v>
      </c>
      <c r="C607">
        <v>-0.42</v>
      </c>
      <c r="D607">
        <v>-0.42</v>
      </c>
      <c r="E607">
        <v>0.03</v>
      </c>
      <c r="F607">
        <v>0.03</v>
      </c>
      <c r="G607">
        <v>1</v>
      </c>
      <c r="H607">
        <v>3.05</v>
      </c>
      <c r="I607">
        <v>0.06</v>
      </c>
      <c r="J607">
        <v>0.42</v>
      </c>
      <c r="K607">
        <v>480.5</v>
      </c>
      <c r="L607">
        <v>0.5</v>
      </c>
      <c r="M607">
        <v>7.0000000000000007E-2</v>
      </c>
      <c r="N607">
        <v>0.03</v>
      </c>
      <c r="O607">
        <v>146.19999999999999</v>
      </c>
      <c r="P607">
        <v>2.7</v>
      </c>
      <c r="Q607" s="7">
        <f t="shared" si="72"/>
        <v>1.7419417630009186</v>
      </c>
      <c r="R607" s="7">
        <f t="shared" si="73"/>
        <v>7.99671136271803E-2</v>
      </c>
      <c r="S607" s="7">
        <f t="shared" si="74"/>
        <v>11.817399435440668</v>
      </c>
      <c r="T607" s="7">
        <f t="shared" si="75"/>
        <v>0.2688639372405584</v>
      </c>
      <c r="U607" s="7">
        <f t="shared" si="76"/>
        <v>0.21824198683782361</v>
      </c>
      <c r="V607" s="7">
        <f t="shared" si="77"/>
        <v>2.4938738633730684E-2</v>
      </c>
      <c r="W607" s="7">
        <f t="shared" si="78"/>
        <v>4.098993907540989E-3</v>
      </c>
      <c r="X607" s="7">
        <f t="shared" si="79"/>
        <v>0.15498228767791039</v>
      </c>
      <c r="Y607">
        <v>7.1369863013698627</v>
      </c>
      <c r="Z607">
        <v>38.799999999999997</v>
      </c>
      <c r="AA607" t="s">
        <v>25</v>
      </c>
    </row>
    <row r="608" spans="1:27">
      <c r="A608" t="s">
        <v>1164</v>
      </c>
      <c r="B608" t="s">
        <v>1165</v>
      </c>
      <c r="C608">
        <v>0.25</v>
      </c>
      <c r="D608">
        <v>0.25</v>
      </c>
      <c r="E608">
        <v>0.02</v>
      </c>
      <c r="F608">
        <v>0.02</v>
      </c>
      <c r="G608">
        <v>1.06</v>
      </c>
      <c r="H608">
        <v>1.07</v>
      </c>
      <c r="I608">
        <v>0.08</v>
      </c>
      <c r="J608">
        <v>0.09</v>
      </c>
      <c r="K608">
        <v>1973</v>
      </c>
      <c r="L608">
        <v>31</v>
      </c>
      <c r="M608">
        <v>0.46500000000000002</v>
      </c>
      <c r="N608">
        <v>0.03</v>
      </c>
      <c r="O608">
        <v>48.3</v>
      </c>
      <c r="P608">
        <v>2.7</v>
      </c>
      <c r="Q608" s="7">
        <f t="shared" si="72"/>
        <v>3.1502914880692319</v>
      </c>
      <c r="R608" s="7">
        <f t="shared" si="73"/>
        <v>9.4288760136031505E-2</v>
      </c>
      <c r="S608" s="7">
        <f t="shared" si="74"/>
        <v>2.759844016408036</v>
      </c>
      <c r="T608" s="7">
        <f t="shared" si="75"/>
        <v>0.21294737459717852</v>
      </c>
      <c r="U608" s="7">
        <f t="shared" si="76"/>
        <v>0.15427699470603923</v>
      </c>
      <c r="V608" s="7">
        <f t="shared" si="77"/>
        <v>4.9121015634451336E-2</v>
      </c>
      <c r="W608" s="7">
        <f t="shared" si="78"/>
        <v>1.4454327506107301E-2</v>
      </c>
      <c r="X608" s="7">
        <f t="shared" si="79"/>
        <v>0.13756231857485537</v>
      </c>
      <c r="Y608">
        <v>5.0999999999999996</v>
      </c>
      <c r="Z608">
        <v>2.9</v>
      </c>
      <c r="AA608" t="s">
        <v>292</v>
      </c>
    </row>
    <row r="609" spans="1:27">
      <c r="A609" t="s">
        <v>1166</v>
      </c>
      <c r="B609" t="s">
        <v>1167</v>
      </c>
      <c r="K609">
        <v>1718</v>
      </c>
      <c r="L609">
        <v>11</v>
      </c>
      <c r="M609">
        <v>0.28899999999999998</v>
      </c>
      <c r="N609">
        <v>2E-3</v>
      </c>
      <c r="O609" s="2"/>
      <c r="P609" s="2"/>
      <c r="Q609" s="7">
        <f t="shared" si="72"/>
        <v>0</v>
      </c>
      <c r="R609" s="7" t="e">
        <f t="shared" si="73"/>
        <v>#DIV/0!</v>
      </c>
      <c r="S609" s="7">
        <f t="shared" si="74"/>
        <v>0</v>
      </c>
      <c r="T609" s="7" t="e">
        <f t="shared" si="75"/>
        <v>#DIV/0!</v>
      </c>
      <c r="U609" s="7">
        <f t="shared" si="76"/>
        <v>0</v>
      </c>
      <c r="V609" s="7">
        <f t="shared" si="77"/>
        <v>0</v>
      </c>
      <c r="W609" s="7">
        <f t="shared" si="78"/>
        <v>0</v>
      </c>
      <c r="X609" s="7" t="e">
        <f t="shared" si="79"/>
        <v>#DIV/0!</v>
      </c>
      <c r="Y609">
        <v>4.3205479452054796</v>
      </c>
      <c r="Z609" s="2"/>
      <c r="AA609" s="2"/>
    </row>
    <row r="610" spans="1:27">
      <c r="A610" t="s">
        <v>1168</v>
      </c>
      <c r="B610" t="s">
        <v>1169</v>
      </c>
      <c r="C610">
        <v>0.25</v>
      </c>
      <c r="D610">
        <v>0.25</v>
      </c>
      <c r="E610">
        <v>0.04</v>
      </c>
      <c r="F610">
        <v>0.04</v>
      </c>
      <c r="G610">
        <v>1.37</v>
      </c>
      <c r="H610">
        <v>1.37</v>
      </c>
      <c r="I610">
        <v>0.1</v>
      </c>
      <c r="J610">
        <v>0.1</v>
      </c>
      <c r="K610">
        <v>352.2</v>
      </c>
      <c r="L610">
        <v>1.65</v>
      </c>
      <c r="M610">
        <v>0.17</v>
      </c>
      <c r="N610">
        <v>7.0000000000000007E-2</v>
      </c>
      <c r="O610">
        <v>73.599999999999994</v>
      </c>
      <c r="P610">
        <v>4.1500000000000004</v>
      </c>
      <c r="Q610" s="7">
        <f t="shared" si="72"/>
        <v>1.0845207036441953</v>
      </c>
      <c r="R610" s="7">
        <f t="shared" si="73"/>
        <v>2.6603875210234183E-2</v>
      </c>
      <c r="S610" s="7">
        <f t="shared" si="74"/>
        <v>3.1078742817162626</v>
      </c>
      <c r="T610" s="7">
        <f t="shared" si="75"/>
        <v>0.23463812390723279</v>
      </c>
      <c r="U610" s="7">
        <f t="shared" si="76"/>
        <v>0.1752401938739469</v>
      </c>
      <c r="V610" s="7">
        <f t="shared" si="77"/>
        <v>3.80843414194455E-2</v>
      </c>
      <c r="W610" s="7">
        <f t="shared" si="78"/>
        <v>4.8532960106301669E-3</v>
      </c>
      <c r="X610" s="7">
        <f t="shared" si="79"/>
        <v>0.15123475823436802</v>
      </c>
      <c r="Y610">
        <v>9.3780821917808215</v>
      </c>
      <c r="Z610">
        <v>11.8</v>
      </c>
      <c r="AA610" t="s">
        <v>618</v>
      </c>
    </row>
    <row r="611" spans="1:27">
      <c r="A611" t="s">
        <v>1170</v>
      </c>
      <c r="B611" t="s">
        <v>1169</v>
      </c>
      <c r="C611">
        <v>0.25</v>
      </c>
      <c r="D611">
        <v>0.25</v>
      </c>
      <c r="E611">
        <v>0.04</v>
      </c>
      <c r="F611">
        <v>0.04</v>
      </c>
      <c r="G611">
        <v>1.37</v>
      </c>
      <c r="H611">
        <v>1.37</v>
      </c>
      <c r="I611">
        <v>0.1</v>
      </c>
      <c r="J611">
        <v>0.1</v>
      </c>
      <c r="K611">
        <v>2374</v>
      </c>
      <c r="L611">
        <v>174.5</v>
      </c>
      <c r="M611">
        <v>0.76</v>
      </c>
      <c r="N611">
        <v>0.20499999999999999</v>
      </c>
      <c r="O611">
        <v>93.3</v>
      </c>
      <c r="P611">
        <v>96.1</v>
      </c>
      <c r="Q611" s="7">
        <f t="shared" si="72"/>
        <v>3.8698912053663381</v>
      </c>
      <c r="R611" s="7">
        <f t="shared" si="73"/>
        <v>0.21172568561057478</v>
      </c>
      <c r="S611" s="7">
        <f t="shared" si="74"/>
        <v>4.9082616270485486</v>
      </c>
      <c r="T611" s="7">
        <f t="shared" si="75"/>
        <v>5.376589603002544</v>
      </c>
      <c r="U611" s="7">
        <f t="shared" si="76"/>
        <v>5.0555620831657597</v>
      </c>
      <c r="V611" s="7">
        <f t="shared" si="77"/>
        <v>1.8103862724767132</v>
      </c>
      <c r="W611" s="7">
        <f t="shared" si="78"/>
        <v>0.1202599907217034</v>
      </c>
      <c r="X611" s="7">
        <f t="shared" si="79"/>
        <v>0.23884484803155953</v>
      </c>
      <c r="Y611">
        <v>9.3780821917808215</v>
      </c>
      <c r="Z611">
        <v>11.8</v>
      </c>
      <c r="AA611" t="s">
        <v>618</v>
      </c>
    </row>
    <row r="612" spans="1:27">
      <c r="A612" t="s">
        <v>1171</v>
      </c>
      <c r="B612" t="s">
        <v>1172</v>
      </c>
      <c r="C612">
        <v>-7.0000000000000007E-2</v>
      </c>
      <c r="D612">
        <v>-7.0000000000000007E-2</v>
      </c>
      <c r="E612">
        <v>0.01</v>
      </c>
      <c r="F612">
        <v>0.01</v>
      </c>
      <c r="G612">
        <v>0.94</v>
      </c>
      <c r="H612">
        <v>0.94</v>
      </c>
      <c r="I612">
        <v>7.0000000000000007E-2</v>
      </c>
      <c r="J612">
        <v>7.0000000000000007E-2</v>
      </c>
      <c r="K612">
        <v>2496</v>
      </c>
      <c r="L612">
        <v>176</v>
      </c>
      <c r="M612">
        <v>0.1</v>
      </c>
      <c r="N612">
        <v>7.4999999999999997E-2</v>
      </c>
      <c r="O612">
        <v>24.1</v>
      </c>
      <c r="P612">
        <v>1.5</v>
      </c>
      <c r="Q612" s="7">
        <f t="shared" si="72"/>
        <v>3.5292067043077657</v>
      </c>
      <c r="R612" s="7">
        <f t="shared" si="73"/>
        <v>0.18761209997120318</v>
      </c>
      <c r="S612" s="7">
        <f t="shared" si="74"/>
        <v>1.5353647251127294</v>
      </c>
      <c r="T612" s="7">
        <f t="shared" si="75"/>
        <v>0.12798356799723606</v>
      </c>
      <c r="U612" s="7">
        <f t="shared" si="76"/>
        <v>9.5562119820294361E-2</v>
      </c>
      <c r="V612" s="7">
        <f t="shared" si="77"/>
        <v>1.1631550947823706E-2</v>
      </c>
      <c r="W612" s="7">
        <f t="shared" si="78"/>
        <v>3.6087632427863288E-2</v>
      </c>
      <c r="X612" s="7">
        <f t="shared" si="79"/>
        <v>7.6223780679355355E-2</v>
      </c>
      <c r="Y612">
        <v>5.5561643835616437</v>
      </c>
      <c r="Z612">
        <v>1.79</v>
      </c>
      <c r="AA612" t="s">
        <v>109</v>
      </c>
    </row>
    <row r="613" spans="1:27">
      <c r="A613" t="s">
        <v>1173</v>
      </c>
      <c r="B613" t="s">
        <v>1174</v>
      </c>
      <c r="C613">
        <v>0.28999999999999998</v>
      </c>
      <c r="D613">
        <v>0.27</v>
      </c>
      <c r="E613">
        <v>0.1</v>
      </c>
      <c r="F613">
        <v>0.03</v>
      </c>
      <c r="G613">
        <v>1.17</v>
      </c>
      <c r="H613">
        <v>1.1000000000000001</v>
      </c>
      <c r="I613">
        <v>0.09</v>
      </c>
      <c r="J613">
        <v>0.1</v>
      </c>
      <c r="K613">
        <v>1103</v>
      </c>
      <c r="L613">
        <v>33</v>
      </c>
      <c r="M613">
        <v>0.03</v>
      </c>
      <c r="N613">
        <v>0.03</v>
      </c>
      <c r="O613" s="2"/>
      <c r="P613" s="2"/>
      <c r="Q613" s="7">
        <f t="shared" si="72"/>
        <v>2.1576748215548753</v>
      </c>
      <c r="R613" s="7">
        <f t="shared" si="73"/>
        <v>7.8276348327253123E-2</v>
      </c>
      <c r="S613" s="7">
        <f t="shared" si="74"/>
        <v>0</v>
      </c>
      <c r="T613" s="7">
        <f t="shared" si="75"/>
        <v>0</v>
      </c>
      <c r="U613" s="7">
        <f t="shared" si="76"/>
        <v>0</v>
      </c>
      <c r="V613" s="7">
        <f t="shared" si="77"/>
        <v>0</v>
      </c>
      <c r="W613" s="7">
        <f t="shared" si="78"/>
        <v>0</v>
      </c>
      <c r="X613" s="7">
        <f t="shared" si="79"/>
        <v>0</v>
      </c>
      <c r="Y613" s="2"/>
      <c r="Z613" s="2"/>
      <c r="AA613" t="s">
        <v>1521</v>
      </c>
    </row>
    <row r="614" spans="1:27">
      <c r="A614" t="s">
        <v>1175</v>
      </c>
      <c r="B614" t="s">
        <v>1176</v>
      </c>
      <c r="C614">
        <v>0.36</v>
      </c>
      <c r="D614">
        <v>0.34</v>
      </c>
      <c r="E614">
        <v>0.06</v>
      </c>
      <c r="F614">
        <v>0.05</v>
      </c>
      <c r="G614">
        <v>1.1599999999999999</v>
      </c>
      <c r="H614">
        <v>1.1599999999999999</v>
      </c>
      <c r="I614">
        <v>0.09</v>
      </c>
      <c r="J614">
        <v>0.12</v>
      </c>
      <c r="K614">
        <v>6.2771100000000004</v>
      </c>
      <c r="L614">
        <v>2.1000000000000001E-4</v>
      </c>
      <c r="M614">
        <v>0.1249</v>
      </c>
      <c r="N614">
        <v>8.6999999999999994E-3</v>
      </c>
      <c r="O614">
        <v>184.7</v>
      </c>
      <c r="P614">
        <v>3.7</v>
      </c>
      <c r="Q614" s="7">
        <f t="shared" si="72"/>
        <v>7.0005244962947091E-2</v>
      </c>
      <c r="R614" s="7">
        <f t="shared" si="73"/>
        <v>2.4139744691741528E-3</v>
      </c>
      <c r="S614" s="7">
        <f t="shared" si="74"/>
        <v>1.8357833398712251</v>
      </c>
      <c r="T614" s="7">
        <f t="shared" si="75"/>
        <v>0.10184719348856261</v>
      </c>
      <c r="U614" s="7">
        <f t="shared" si="76"/>
        <v>3.6775302422975276E-2</v>
      </c>
      <c r="V614" s="7">
        <f t="shared" si="77"/>
        <v>2.0264295721948039E-3</v>
      </c>
      <c r="W614" s="7">
        <f t="shared" si="78"/>
        <v>2.0471974171391898E-5</v>
      </c>
      <c r="X614" s="7">
        <f t="shared" si="79"/>
        <v>9.4954310682994411E-2</v>
      </c>
      <c r="Y614" s="2"/>
      <c r="Z614">
        <v>13</v>
      </c>
      <c r="AA614" t="s">
        <v>1521</v>
      </c>
    </row>
    <row r="615" spans="1:27">
      <c r="A615" t="s">
        <v>1177</v>
      </c>
      <c r="B615" t="s">
        <v>1178</v>
      </c>
      <c r="C615">
        <v>-0.06</v>
      </c>
      <c r="D615">
        <v>-0.06</v>
      </c>
      <c r="E615">
        <v>0.02</v>
      </c>
      <c r="F615">
        <v>0.02</v>
      </c>
      <c r="G615">
        <v>0.86</v>
      </c>
      <c r="H615">
        <v>0.87</v>
      </c>
      <c r="I615">
        <v>0.06</v>
      </c>
      <c r="J615">
        <v>0.06</v>
      </c>
      <c r="K615">
        <v>8.6669997999999993</v>
      </c>
      <c r="L615">
        <v>3.0000000000000001E-3</v>
      </c>
      <c r="M615">
        <v>0.1</v>
      </c>
      <c r="N615">
        <v>0.04</v>
      </c>
      <c r="O615">
        <v>3.51</v>
      </c>
      <c r="P615">
        <v>0.15</v>
      </c>
      <c r="Q615" s="7">
        <f t="shared" si="72"/>
        <v>7.8866100089825406E-2</v>
      </c>
      <c r="R615" s="7">
        <f t="shared" si="73"/>
        <v>1.8131051351890268E-3</v>
      </c>
      <c r="S615" s="7">
        <f t="shared" si="74"/>
        <v>3.2159105981252135E-2</v>
      </c>
      <c r="T615" s="7">
        <f t="shared" si="75"/>
        <v>2.0228327266724046E-3</v>
      </c>
      <c r="U615" s="7">
        <f t="shared" si="76"/>
        <v>1.3743207684295785E-3</v>
      </c>
      <c r="V615" s="7">
        <f t="shared" si="77"/>
        <v>1.2993578174243285E-4</v>
      </c>
      <c r="W615" s="7">
        <f t="shared" si="78"/>
        <v>3.7105234479470221E-6</v>
      </c>
      <c r="X615" s="7">
        <f t="shared" si="79"/>
        <v>1.4785795853449258E-3</v>
      </c>
      <c r="Y615">
        <v>2.2630136986301368</v>
      </c>
      <c r="Z615">
        <v>0.81</v>
      </c>
      <c r="AA615" t="s">
        <v>292</v>
      </c>
    </row>
    <row r="616" spans="1:27">
      <c r="A616" t="s">
        <v>1179</v>
      </c>
      <c r="B616" t="s">
        <v>1178</v>
      </c>
      <c r="C616">
        <v>-0.06</v>
      </c>
      <c r="D616">
        <v>-0.06</v>
      </c>
      <c r="E616">
        <v>0.02</v>
      </c>
      <c r="F616">
        <v>0.02</v>
      </c>
      <c r="G616">
        <v>0.86</v>
      </c>
      <c r="H616">
        <v>0.87</v>
      </c>
      <c r="I616">
        <v>0.06</v>
      </c>
      <c r="J616">
        <v>0.06</v>
      </c>
      <c r="K616">
        <v>31.559999000000001</v>
      </c>
      <c r="L616">
        <v>0.04</v>
      </c>
      <c r="M616">
        <v>0.13</v>
      </c>
      <c r="N616">
        <v>0.06</v>
      </c>
      <c r="O616">
        <v>2.66</v>
      </c>
      <c r="P616">
        <v>0.16</v>
      </c>
      <c r="Q616" s="7">
        <f t="shared" si="72"/>
        <v>0.18666769370007497</v>
      </c>
      <c r="R616" s="7">
        <f t="shared" si="73"/>
        <v>4.2941089953896444E-3</v>
      </c>
      <c r="S616" s="7">
        <f t="shared" si="74"/>
        <v>3.7363636294363324E-2</v>
      </c>
      <c r="T616" s="7">
        <f t="shared" si="75"/>
        <v>2.8443229838687892E-3</v>
      </c>
      <c r="U616" s="7">
        <f t="shared" si="76"/>
        <v>2.2474367695857634E-3</v>
      </c>
      <c r="V616" s="7">
        <f t="shared" si="77"/>
        <v>2.9644630566171693E-4</v>
      </c>
      <c r="W616" s="7">
        <f t="shared" si="78"/>
        <v>1.5785229183884888E-5</v>
      </c>
      <c r="X616" s="7">
        <f t="shared" si="79"/>
        <v>1.7178683353730264E-3</v>
      </c>
      <c r="Y616">
        <v>2.2630136986301368</v>
      </c>
      <c r="Z616">
        <v>0.81</v>
      </c>
      <c r="AA616" t="s">
        <v>292</v>
      </c>
    </row>
    <row r="617" spans="1:27">
      <c r="A617" t="s">
        <v>1180</v>
      </c>
      <c r="B617" t="s">
        <v>1178</v>
      </c>
      <c r="C617">
        <v>-0.06</v>
      </c>
      <c r="D617">
        <v>-0.06</v>
      </c>
      <c r="E617">
        <v>0.02</v>
      </c>
      <c r="F617">
        <v>0.02</v>
      </c>
      <c r="G617">
        <v>0.86</v>
      </c>
      <c r="H617">
        <v>0.87</v>
      </c>
      <c r="I617">
        <v>0.06</v>
      </c>
      <c r="J617">
        <v>0.06</v>
      </c>
      <c r="K617">
        <v>197</v>
      </c>
      <c r="L617">
        <v>3</v>
      </c>
      <c r="M617">
        <v>7.0000000000000007E-2</v>
      </c>
      <c r="N617">
        <v>7.0000000000000007E-2</v>
      </c>
      <c r="O617">
        <v>2.2000000000000002</v>
      </c>
      <c r="P617">
        <v>0.19</v>
      </c>
      <c r="Q617" s="7">
        <f t="shared" si="72"/>
        <v>0.63283233069675837</v>
      </c>
      <c r="R617" s="7">
        <f t="shared" si="73"/>
        <v>1.590337075186847E-2</v>
      </c>
      <c r="S617" s="7">
        <f t="shared" si="74"/>
        <v>5.7244589267349308E-2</v>
      </c>
      <c r="T617" s="7">
        <f t="shared" si="75"/>
        <v>5.6153929587750059E-3</v>
      </c>
      <c r="U617" s="7">
        <f t="shared" si="76"/>
        <v>4.9438508912710757E-3</v>
      </c>
      <c r="V617" s="7">
        <f t="shared" si="77"/>
        <v>2.8187969792986799E-4</v>
      </c>
      <c r="W617" s="7">
        <f t="shared" si="78"/>
        <v>2.9058167140786457E-4</v>
      </c>
      <c r="X617" s="7">
        <f t="shared" si="79"/>
        <v>2.6319351387287036E-3</v>
      </c>
      <c r="Y617">
        <v>2.2630136986301368</v>
      </c>
      <c r="Z617">
        <v>0.81</v>
      </c>
      <c r="AA617" t="s">
        <v>292</v>
      </c>
    </row>
    <row r="618" spans="1:27">
      <c r="A618" t="s">
        <v>1181</v>
      </c>
      <c r="B618" t="s">
        <v>1182</v>
      </c>
      <c r="C618">
        <v>0.18</v>
      </c>
      <c r="D618">
        <v>0.18</v>
      </c>
      <c r="E618">
        <v>0.01</v>
      </c>
      <c r="F618">
        <v>0.01</v>
      </c>
      <c r="G618">
        <v>1</v>
      </c>
      <c r="H618">
        <v>1</v>
      </c>
      <c r="I618">
        <v>7.0000000000000007E-2</v>
      </c>
      <c r="J618">
        <v>0.08</v>
      </c>
      <c r="K618">
        <v>2068</v>
      </c>
      <c r="L618">
        <v>39</v>
      </c>
      <c r="M618">
        <v>3.4000000000000002E-2</v>
      </c>
      <c r="N618">
        <v>3.85E-2</v>
      </c>
      <c r="O618">
        <v>30.4</v>
      </c>
      <c r="P618">
        <v>1.3</v>
      </c>
      <c r="Q618" s="7">
        <f t="shared" si="72"/>
        <v>3.1781308936553154</v>
      </c>
      <c r="R618" s="7">
        <f t="shared" si="73"/>
        <v>9.3697191173263139E-2</v>
      </c>
      <c r="S618" s="7">
        <f t="shared" si="74"/>
        <v>1.9040692974841227</v>
      </c>
      <c r="T618" s="7">
        <f t="shared" si="75"/>
        <v>0.12113981648690977</v>
      </c>
      <c r="U618" s="7">
        <f t="shared" si="76"/>
        <v>8.1424016010834183E-2</v>
      </c>
      <c r="V618" s="7">
        <f t="shared" si="77"/>
        <v>2.4953112902582554E-3</v>
      </c>
      <c r="W618" s="7">
        <f t="shared" si="78"/>
        <v>1.1969487846853765E-2</v>
      </c>
      <c r="X618" s="7">
        <f t="shared" si="79"/>
        <v>8.8856567215925733E-2</v>
      </c>
      <c r="Y618">
        <v>7.5</v>
      </c>
      <c r="Z618">
        <v>4.3</v>
      </c>
      <c r="AA618" t="s">
        <v>292</v>
      </c>
    </row>
    <row r="619" spans="1:27">
      <c r="A619" t="s">
        <v>1183</v>
      </c>
      <c r="B619" t="s">
        <v>1184</v>
      </c>
      <c r="C619">
        <v>0.28000000000000003</v>
      </c>
      <c r="D619">
        <v>0.28000000000000003</v>
      </c>
      <c r="E619">
        <v>0.03</v>
      </c>
      <c r="F619">
        <v>0.03</v>
      </c>
      <c r="G619">
        <v>0.95</v>
      </c>
      <c r="H619">
        <v>0.96</v>
      </c>
      <c r="I619">
        <v>7.0000000000000007E-2</v>
      </c>
      <c r="J619">
        <v>0.08</v>
      </c>
      <c r="K619">
        <v>615</v>
      </c>
      <c r="L619">
        <v>7</v>
      </c>
      <c r="M619">
        <v>0.19</v>
      </c>
      <c r="N619">
        <v>0.16</v>
      </c>
      <c r="O619">
        <v>7.76</v>
      </c>
      <c r="P619">
        <v>0.57999999999999996</v>
      </c>
      <c r="Q619" s="7">
        <f t="shared" si="72"/>
        <v>1.3968354398814178</v>
      </c>
      <c r="R619" s="7">
        <f t="shared" si="73"/>
        <v>4.0222648001962555E-2</v>
      </c>
      <c r="S619" s="7">
        <f t="shared" si="74"/>
        <v>0.31014186531107402</v>
      </c>
      <c r="T619" s="7">
        <f t="shared" si="75"/>
        <v>2.935476137106454E-2</v>
      </c>
      <c r="U619" s="7">
        <f t="shared" si="76"/>
        <v>2.3180706427889549E-2</v>
      </c>
      <c r="V619" s="7">
        <f t="shared" si="77"/>
        <v>9.7814220411418726E-3</v>
      </c>
      <c r="W619" s="7">
        <f t="shared" si="78"/>
        <v>1.1766900038902538E-3</v>
      </c>
      <c r="X619" s="7">
        <f t="shared" si="79"/>
        <v>1.5076340674843878E-2</v>
      </c>
      <c r="Y619">
        <v>7.065753424657534</v>
      </c>
      <c r="Z619">
        <v>2.63</v>
      </c>
      <c r="AA619" t="s">
        <v>292</v>
      </c>
    </row>
    <row r="620" spans="1:27">
      <c r="A620" t="s">
        <v>1185</v>
      </c>
      <c r="B620" t="s">
        <v>1186</v>
      </c>
      <c r="C620">
        <v>-0.02</v>
      </c>
      <c r="D620">
        <v>-0.02</v>
      </c>
      <c r="E620">
        <v>0.01</v>
      </c>
      <c r="F620">
        <v>0.01</v>
      </c>
      <c r="G620">
        <v>1.08</v>
      </c>
      <c r="H620">
        <v>1.0900000000000001</v>
      </c>
      <c r="I620">
        <v>7.0000000000000007E-2</v>
      </c>
      <c r="J620">
        <v>0.09</v>
      </c>
      <c r="K620">
        <v>3658</v>
      </c>
      <c r="L620">
        <v>32</v>
      </c>
      <c r="M620">
        <v>0.22</v>
      </c>
      <c r="N620">
        <v>0.03</v>
      </c>
      <c r="O620">
        <v>41</v>
      </c>
      <c r="P620">
        <v>1.3</v>
      </c>
      <c r="Q620" s="7">
        <f t="shared" si="72"/>
        <v>4.7838335149650835</v>
      </c>
      <c r="R620" s="7">
        <f t="shared" si="73"/>
        <v>0.13458853116319061</v>
      </c>
      <c r="S620" s="7">
        <f t="shared" si="74"/>
        <v>3.2106043883789721</v>
      </c>
      <c r="T620" s="7">
        <f t="shared" si="75"/>
        <v>0.1727458122570279</v>
      </c>
      <c r="U620" s="7">
        <f t="shared" si="76"/>
        <v>0.10179965133884546</v>
      </c>
      <c r="V620" s="7">
        <f t="shared" si="77"/>
        <v>2.2267747964797413E-2</v>
      </c>
      <c r="W620" s="7">
        <f t="shared" si="78"/>
        <v>9.3620685646188372E-3</v>
      </c>
      <c r="X620" s="7">
        <f t="shared" si="79"/>
        <v>0.13745706861561346</v>
      </c>
      <c r="Y620">
        <v>12.36986301369863</v>
      </c>
      <c r="Z620">
        <v>3.7</v>
      </c>
      <c r="AA620" t="s">
        <v>109</v>
      </c>
    </row>
    <row r="621" spans="1:27">
      <c r="A621" t="s">
        <v>1187</v>
      </c>
      <c r="B621" t="s">
        <v>1188</v>
      </c>
      <c r="C621">
        <v>0.25</v>
      </c>
      <c r="D621">
        <v>0.15</v>
      </c>
      <c r="E621">
        <v>0.1</v>
      </c>
      <c r="F621">
        <v>0.02</v>
      </c>
      <c r="G621">
        <v>1.1399999999999999</v>
      </c>
      <c r="H621">
        <v>1.03</v>
      </c>
      <c r="I621">
        <v>0.09</v>
      </c>
      <c r="J621">
        <v>0.08</v>
      </c>
      <c r="K621">
        <v>39.475000000000001</v>
      </c>
      <c r="L621">
        <v>4.0000000000000001E-3</v>
      </c>
      <c r="M621">
        <v>0.42299999999999999</v>
      </c>
      <c r="N621">
        <v>6.0000000000000001E-3</v>
      </c>
      <c r="O621" s="2"/>
      <c r="P621" s="2"/>
      <c r="Q621" s="7">
        <f t="shared" si="72"/>
        <v>0.22924432375595977</v>
      </c>
      <c r="R621" s="7">
        <f t="shared" si="73"/>
        <v>5.9351483267676627E-3</v>
      </c>
      <c r="S621" s="7">
        <f t="shared" si="74"/>
        <v>0</v>
      </c>
      <c r="T621" s="7">
        <f t="shared" si="75"/>
        <v>0</v>
      </c>
      <c r="U621" s="7">
        <f t="shared" si="76"/>
        <v>0</v>
      </c>
      <c r="V621" s="7">
        <f t="shared" si="77"/>
        <v>0</v>
      </c>
      <c r="W621" s="7">
        <f t="shared" si="78"/>
        <v>0</v>
      </c>
      <c r="X621" s="7">
        <f t="shared" si="79"/>
        <v>0</v>
      </c>
      <c r="Y621" s="2"/>
      <c r="Z621" s="2"/>
      <c r="AA621" t="s">
        <v>1521</v>
      </c>
    </row>
    <row r="622" spans="1:27" s="8" customFormat="1">
      <c r="A622" s="8" t="s">
        <v>1189</v>
      </c>
      <c r="B622" s="8" t="s">
        <v>1190</v>
      </c>
      <c r="Q622" s="8">
        <f t="shared" si="72"/>
        <v>0</v>
      </c>
      <c r="R622" s="8" t="e">
        <f t="shared" si="73"/>
        <v>#DIV/0!</v>
      </c>
      <c r="S622" s="8">
        <f t="shared" si="74"/>
        <v>0</v>
      </c>
      <c r="T622" s="8" t="e">
        <f t="shared" si="75"/>
        <v>#DIV/0!</v>
      </c>
      <c r="U622" s="8">
        <f t="shared" si="76"/>
        <v>0</v>
      </c>
      <c r="V622" s="8">
        <f t="shared" si="77"/>
        <v>0</v>
      </c>
      <c r="W622" s="8" t="e">
        <f t="shared" si="78"/>
        <v>#DIV/0!</v>
      </c>
      <c r="X622" s="8" t="e">
        <f t="shared" si="79"/>
        <v>#DIV/0!</v>
      </c>
    </row>
    <row r="623" spans="1:27">
      <c r="A623" t="s">
        <v>1191</v>
      </c>
      <c r="B623" t="s">
        <v>1192</v>
      </c>
      <c r="K623">
        <v>2.5485799</v>
      </c>
      <c r="L623">
        <v>1.6000000000000001E-4</v>
      </c>
      <c r="M623">
        <v>2.9000000000000001E-2</v>
      </c>
      <c r="N623">
        <v>0.02</v>
      </c>
      <c r="O623" s="2"/>
      <c r="P623" s="2"/>
      <c r="Q623" s="7">
        <f t="shared" si="72"/>
        <v>0</v>
      </c>
      <c r="R623" s="7" t="e">
        <f t="shared" si="73"/>
        <v>#DIV/0!</v>
      </c>
      <c r="S623" s="7">
        <f t="shared" si="74"/>
        <v>0</v>
      </c>
      <c r="T623" s="7" t="e">
        <f t="shared" si="75"/>
        <v>#DIV/0!</v>
      </c>
      <c r="U623" s="7">
        <f t="shared" si="76"/>
        <v>0</v>
      </c>
      <c r="V623" s="7">
        <f t="shared" si="77"/>
        <v>0</v>
      </c>
      <c r="W623" s="7">
        <f t="shared" si="78"/>
        <v>0</v>
      </c>
      <c r="X623" s="7" t="e">
        <f t="shared" si="79"/>
        <v>#DIV/0!</v>
      </c>
      <c r="Y623">
        <v>0.21917808219178081</v>
      </c>
      <c r="Z623">
        <v>14.8</v>
      </c>
      <c r="AA623" s="2"/>
    </row>
    <row r="624" spans="1:27">
      <c r="A624" t="s">
        <v>1193</v>
      </c>
      <c r="B624" t="s">
        <v>1194</v>
      </c>
      <c r="C624">
        <v>0.05</v>
      </c>
      <c r="D624">
        <v>0.05</v>
      </c>
      <c r="E624">
        <v>0.02</v>
      </c>
      <c r="F624">
        <v>0.02</v>
      </c>
      <c r="G624">
        <v>0.89</v>
      </c>
      <c r="H624">
        <v>0.89</v>
      </c>
      <c r="I624">
        <v>0.06</v>
      </c>
      <c r="J624">
        <v>0.06</v>
      </c>
      <c r="K624">
        <v>1260</v>
      </c>
      <c r="L624">
        <v>7</v>
      </c>
      <c r="M624">
        <v>0.25600000000000001</v>
      </c>
      <c r="N624">
        <v>8.9999999999999993E-3</v>
      </c>
      <c r="O624">
        <v>64.290000000000006</v>
      </c>
      <c r="P624">
        <v>0.48</v>
      </c>
      <c r="Q624" s="7">
        <f t="shared" si="72"/>
        <v>2.1970930788013598</v>
      </c>
      <c r="R624" s="7">
        <f t="shared" si="73"/>
        <v>5.0038965631187912E-2</v>
      </c>
      <c r="S624" s="7">
        <f t="shared" si="74"/>
        <v>3.0550504653124926</v>
      </c>
      <c r="T624" s="7">
        <f t="shared" si="75"/>
        <v>0.13950576494512451</v>
      </c>
      <c r="U624" s="7">
        <f t="shared" si="76"/>
        <v>2.2809522839477309E-2</v>
      </c>
      <c r="V624" s="7">
        <f t="shared" si="77"/>
        <v>7.5324852237004117E-3</v>
      </c>
      <c r="W624" s="7">
        <f t="shared" si="78"/>
        <v>5.6575008616898013E-3</v>
      </c>
      <c r="X624" s="7">
        <f t="shared" si="79"/>
        <v>0.13730563889044908</v>
      </c>
      <c r="Y624">
        <v>4.3452054794520549</v>
      </c>
      <c r="Z624">
        <v>1.7</v>
      </c>
      <c r="AA624" t="s">
        <v>109</v>
      </c>
    </row>
    <row r="625" spans="1:27">
      <c r="A625" t="s">
        <v>1195</v>
      </c>
      <c r="B625" t="s">
        <v>1196</v>
      </c>
      <c r="C625">
        <v>0.27</v>
      </c>
      <c r="D625">
        <v>0.26</v>
      </c>
      <c r="E625">
        <v>0.06</v>
      </c>
      <c r="F625">
        <v>0.02</v>
      </c>
      <c r="G625">
        <v>1.0900000000000001</v>
      </c>
      <c r="H625">
        <v>1.1299999999999999</v>
      </c>
      <c r="I625">
        <v>0.09</v>
      </c>
      <c r="J625">
        <v>0.1</v>
      </c>
      <c r="K625">
        <v>188.3</v>
      </c>
      <c r="L625">
        <v>0.9</v>
      </c>
      <c r="M625">
        <v>0.19</v>
      </c>
      <c r="N625">
        <v>0.05</v>
      </c>
      <c r="O625">
        <v>102</v>
      </c>
      <c r="P625">
        <v>5</v>
      </c>
      <c r="Q625" s="7">
        <f t="shared" si="72"/>
        <v>0.6699840311148032</v>
      </c>
      <c r="R625" s="7">
        <f t="shared" si="73"/>
        <v>1.9878508130617738E-2</v>
      </c>
      <c r="S625" s="7">
        <f t="shared" si="74"/>
        <v>3.0631061936181578</v>
      </c>
      <c r="T625" s="7">
        <f t="shared" si="75"/>
        <v>0.2234582677635378</v>
      </c>
      <c r="U625" s="7">
        <f t="shared" si="76"/>
        <v>0.15015226439304691</v>
      </c>
      <c r="V625" s="7">
        <f t="shared" si="77"/>
        <v>3.0189344163681398E-2</v>
      </c>
      <c r="W625" s="7">
        <f t="shared" si="78"/>
        <v>4.8801479452227695E-3</v>
      </c>
      <c r="X625" s="7">
        <f t="shared" si="79"/>
        <v>0.16264280674078713</v>
      </c>
      <c r="Y625">
        <v>6.3232876712328769</v>
      </c>
      <c r="Z625">
        <v>7.9</v>
      </c>
      <c r="AA625" t="s">
        <v>1521</v>
      </c>
    </row>
    <row r="626" spans="1:27">
      <c r="A626" t="s">
        <v>1197</v>
      </c>
      <c r="B626" t="s">
        <v>1196</v>
      </c>
      <c r="C626">
        <v>0.27</v>
      </c>
      <c r="D626">
        <v>0.26</v>
      </c>
      <c r="E626">
        <v>0.06</v>
      </c>
      <c r="F626">
        <v>0.02</v>
      </c>
      <c r="G626">
        <v>1.0900000000000001</v>
      </c>
      <c r="H626">
        <v>1.1299999999999999</v>
      </c>
      <c r="I626">
        <v>0.09</v>
      </c>
      <c r="J626">
        <v>0.1</v>
      </c>
      <c r="K626">
        <v>377.8</v>
      </c>
      <c r="L626">
        <v>2.4</v>
      </c>
      <c r="M626">
        <v>0.14000000000000001</v>
      </c>
      <c r="N626">
        <v>0.09</v>
      </c>
      <c r="O626">
        <v>68</v>
      </c>
      <c r="P626">
        <v>4</v>
      </c>
      <c r="Q626" s="7">
        <f t="shared" si="72"/>
        <v>1.065791389455216</v>
      </c>
      <c r="R626" s="7">
        <f t="shared" si="73"/>
        <v>3.176163107672992E-2</v>
      </c>
      <c r="S626" s="7">
        <f t="shared" si="74"/>
        <v>2.5975285722860662</v>
      </c>
      <c r="T626" s="7">
        <f t="shared" si="75"/>
        <v>0.20859934839772543</v>
      </c>
      <c r="U626" s="7">
        <f t="shared" si="76"/>
        <v>0.15279579836976859</v>
      </c>
      <c r="V626" s="7">
        <f t="shared" si="77"/>
        <v>3.3383170145659349E-2</v>
      </c>
      <c r="W626" s="7">
        <f t="shared" si="78"/>
        <v>5.5003251927709176E-3</v>
      </c>
      <c r="X626" s="7">
        <f t="shared" si="79"/>
        <v>0.13792187109483536</v>
      </c>
      <c r="Y626">
        <v>6.3232876712328769</v>
      </c>
      <c r="Z626">
        <v>7.9</v>
      </c>
      <c r="AA626" t="s">
        <v>1521</v>
      </c>
    </row>
    <row r="627" spans="1:27">
      <c r="A627" t="s">
        <v>1198</v>
      </c>
      <c r="B627" t="s">
        <v>1199</v>
      </c>
      <c r="C627">
        <v>0.16</v>
      </c>
      <c r="D627">
        <v>0.16</v>
      </c>
      <c r="E627">
        <v>0.04</v>
      </c>
      <c r="F627">
        <v>0.04</v>
      </c>
      <c r="G627">
        <v>1.17</v>
      </c>
      <c r="H627">
        <v>1.21</v>
      </c>
      <c r="I627">
        <v>7.0000000000000007E-2</v>
      </c>
      <c r="J627">
        <v>0.25</v>
      </c>
      <c r="K627">
        <v>1770</v>
      </c>
      <c r="L627">
        <v>40</v>
      </c>
      <c r="M627">
        <v>7.3999999999999996E-2</v>
      </c>
      <c r="N627">
        <v>7.0999999999999994E-2</v>
      </c>
      <c r="O627">
        <v>16.2</v>
      </c>
      <c r="P627">
        <v>1.1000000000000001</v>
      </c>
      <c r="Q627" s="7">
        <f t="shared" si="72"/>
        <v>3.05291977057639</v>
      </c>
      <c r="R627" s="7">
        <f t="shared" si="73"/>
        <v>0.21522826163096964</v>
      </c>
      <c r="S627" s="7">
        <f t="shared" si="74"/>
        <v>1.09155965013867</v>
      </c>
      <c r="T627" s="7">
        <f t="shared" si="75"/>
        <v>8.5829384291174871E-2</v>
      </c>
      <c r="U627" s="7">
        <f t="shared" si="76"/>
        <v>7.4118247848922042E-2</v>
      </c>
      <c r="V627" s="7">
        <f t="shared" si="77"/>
        <v>5.7666324812961486E-3</v>
      </c>
      <c r="W627" s="7">
        <f t="shared" si="78"/>
        <v>8.2226715641331143E-3</v>
      </c>
      <c r="X627" s="7">
        <f t="shared" si="79"/>
        <v>4.209871928909472E-2</v>
      </c>
      <c r="Y627">
        <v>4.838356164383562</v>
      </c>
      <c r="Z627">
        <v>4</v>
      </c>
      <c r="AA627" t="s">
        <v>25</v>
      </c>
    </row>
    <row r="628" spans="1:27">
      <c r="A628" t="s">
        <v>1200</v>
      </c>
      <c r="B628" t="s">
        <v>1201</v>
      </c>
      <c r="K628">
        <v>6936.3</v>
      </c>
      <c r="L628">
        <v>134.69999999999999</v>
      </c>
      <c r="M628">
        <v>0.53200000000000003</v>
      </c>
      <c r="N628">
        <v>6.0000000000000001E-3</v>
      </c>
      <c r="O628" s="2"/>
      <c r="P628" s="2"/>
      <c r="Q628" s="7">
        <f t="shared" si="72"/>
        <v>0</v>
      </c>
      <c r="R628" s="7" t="e">
        <f t="shared" si="73"/>
        <v>#DIV/0!</v>
      </c>
      <c r="S628" s="7">
        <f t="shared" si="74"/>
        <v>0</v>
      </c>
      <c r="T628" s="7" t="e">
        <f t="shared" si="75"/>
        <v>#DIV/0!</v>
      </c>
      <c r="U628" s="7">
        <f t="shared" si="76"/>
        <v>0</v>
      </c>
      <c r="V628" s="7">
        <f t="shared" si="77"/>
        <v>0</v>
      </c>
      <c r="W628" s="7">
        <f t="shared" si="78"/>
        <v>0</v>
      </c>
      <c r="X628" s="7" t="e">
        <f t="shared" si="79"/>
        <v>#DIV/0!</v>
      </c>
      <c r="Y628" s="2"/>
      <c r="Z628" s="2"/>
      <c r="AA628" s="2"/>
    </row>
    <row r="629" spans="1:27">
      <c r="A629" t="s">
        <v>1202</v>
      </c>
      <c r="B629" t="s">
        <v>1203</v>
      </c>
      <c r="C629">
        <v>0.16</v>
      </c>
      <c r="D629">
        <v>0.13</v>
      </c>
      <c r="E629">
        <v>0.05</v>
      </c>
      <c r="F629">
        <v>0.02</v>
      </c>
      <c r="G629">
        <v>1.17</v>
      </c>
      <c r="H629">
        <v>1.19</v>
      </c>
      <c r="I629">
        <v>0.09</v>
      </c>
      <c r="J629">
        <v>0.11</v>
      </c>
      <c r="K629">
        <v>51.637999999999998</v>
      </c>
      <c r="L629">
        <v>4.0000000000000001E-3</v>
      </c>
      <c r="M629">
        <v>0.63</v>
      </c>
      <c r="N629">
        <v>0.01</v>
      </c>
      <c r="O629">
        <v>108</v>
      </c>
      <c r="P629">
        <v>4</v>
      </c>
      <c r="Q629" s="7">
        <f t="shared" si="72"/>
        <v>0.28771777046927466</v>
      </c>
      <c r="R629" s="7">
        <f t="shared" si="73"/>
        <v>8.8652658830076295E-3</v>
      </c>
      <c r="S629" s="7">
        <f t="shared" si="74"/>
        <v>1.7252406706384991</v>
      </c>
      <c r="T629" s="7">
        <f t="shared" si="75"/>
        <v>0.109427809936592</v>
      </c>
      <c r="U629" s="7">
        <f t="shared" si="76"/>
        <v>6.3897802616240715E-2</v>
      </c>
      <c r="V629" s="7">
        <f t="shared" si="77"/>
        <v>1.8021913820299364E-2</v>
      </c>
      <c r="W629" s="7">
        <f t="shared" si="78"/>
        <v>4.4547056318692926E-5</v>
      </c>
      <c r="X629" s="7">
        <f t="shared" si="79"/>
        <v>8.6986924570008339E-2</v>
      </c>
      <c r="Y629">
        <v>12.6027397260274</v>
      </c>
      <c r="Z629">
        <v>12.8</v>
      </c>
      <c r="AA629" t="s">
        <v>1521</v>
      </c>
    </row>
    <row r="630" spans="1:27">
      <c r="A630" t="s">
        <v>1204</v>
      </c>
      <c r="B630" t="s">
        <v>1203</v>
      </c>
      <c r="C630">
        <v>0.16</v>
      </c>
      <c r="D630">
        <v>0.13</v>
      </c>
      <c r="E630">
        <v>0.05</v>
      </c>
      <c r="F630">
        <v>0.02</v>
      </c>
      <c r="G630">
        <v>1.17</v>
      </c>
      <c r="H630">
        <v>1.19</v>
      </c>
      <c r="I630">
        <v>0.09</v>
      </c>
      <c r="J630">
        <v>0.11</v>
      </c>
      <c r="K630">
        <v>2520</v>
      </c>
      <c r="L630">
        <v>15</v>
      </c>
      <c r="M630">
        <v>0.38</v>
      </c>
      <c r="N630">
        <v>0.02</v>
      </c>
      <c r="O630">
        <v>115</v>
      </c>
      <c r="P630">
        <v>3</v>
      </c>
      <c r="Q630" s="7">
        <f t="shared" si="72"/>
        <v>3.8422660906768136</v>
      </c>
      <c r="R630" s="7">
        <f t="shared" si="73"/>
        <v>0.1193669335144487</v>
      </c>
      <c r="S630" s="7">
        <f t="shared" si="74"/>
        <v>7.9960384175672807</v>
      </c>
      <c r="T630" s="7">
        <f t="shared" si="75"/>
        <v>0.45972429815678162</v>
      </c>
      <c r="U630" s="7">
        <f t="shared" si="76"/>
        <v>0.20859230654523342</v>
      </c>
      <c r="V630" s="7">
        <f t="shared" si="77"/>
        <v>7.1026054199989863E-2</v>
      </c>
      <c r="W630" s="7">
        <f t="shared" si="78"/>
        <v>1.5865155590411267E-2</v>
      </c>
      <c r="X630" s="7">
        <f t="shared" si="79"/>
        <v>0.40316160088574526</v>
      </c>
      <c r="Y630">
        <v>12.6027397260274</v>
      </c>
      <c r="Z630">
        <v>12.8</v>
      </c>
      <c r="AA630" t="s">
        <v>1521</v>
      </c>
    </row>
    <row r="631" spans="1:27">
      <c r="A631" t="s">
        <v>1205</v>
      </c>
      <c r="B631" t="s">
        <v>1206</v>
      </c>
      <c r="C631">
        <v>-0.11</v>
      </c>
      <c r="D631">
        <v>-0.11</v>
      </c>
      <c r="E631">
        <v>0.01</v>
      </c>
      <c r="F631">
        <v>0.01</v>
      </c>
      <c r="G631">
        <v>0.99</v>
      </c>
      <c r="H631">
        <v>1</v>
      </c>
      <c r="I631">
        <v>7.0000000000000007E-2</v>
      </c>
      <c r="J631">
        <v>0.08</v>
      </c>
      <c r="K631">
        <v>1275</v>
      </c>
      <c r="L631">
        <v>13</v>
      </c>
      <c r="M631">
        <v>0.82</v>
      </c>
      <c r="N631">
        <v>0.06</v>
      </c>
      <c r="O631">
        <v>41.59</v>
      </c>
      <c r="P631">
        <v>15.154999999999999</v>
      </c>
      <c r="Q631" s="7">
        <f t="shared" si="72"/>
        <v>2.3022097041952598</v>
      </c>
      <c r="R631" s="7">
        <f t="shared" si="73"/>
        <v>6.3355353857329058E-2</v>
      </c>
      <c r="S631" s="7">
        <f t="shared" si="74"/>
        <v>1.2697193878594804</v>
      </c>
      <c r="T631" s="7">
        <f t="shared" si="75"/>
        <v>0.50394381647335684</v>
      </c>
      <c r="U631" s="7">
        <f t="shared" si="76"/>
        <v>0.4626736552779615</v>
      </c>
      <c r="V631" s="7">
        <f t="shared" si="77"/>
        <v>0.19069045751735775</v>
      </c>
      <c r="W631" s="7">
        <f t="shared" si="78"/>
        <v>4.3153861548165364E-3</v>
      </c>
      <c r="X631" s="7">
        <f t="shared" si="79"/>
        <v>5.9253571433442426E-2</v>
      </c>
      <c r="Y631">
        <v>11.12602739726027</v>
      </c>
      <c r="Z631">
        <v>3.81</v>
      </c>
      <c r="AA631" t="s">
        <v>292</v>
      </c>
    </row>
    <row r="632" spans="1:27">
      <c r="A632" t="s">
        <v>1207</v>
      </c>
      <c r="B632" t="s">
        <v>1206</v>
      </c>
      <c r="C632">
        <v>-0.11</v>
      </c>
      <c r="D632">
        <v>-0.11</v>
      </c>
      <c r="E632">
        <v>0.01</v>
      </c>
      <c r="F632">
        <v>0.01</v>
      </c>
      <c r="G632">
        <v>0.99</v>
      </c>
      <c r="H632">
        <v>1</v>
      </c>
      <c r="I632">
        <v>7.0000000000000007E-2</v>
      </c>
      <c r="J632">
        <v>0.08</v>
      </c>
      <c r="K632">
        <v>4046</v>
      </c>
      <c r="L632">
        <v>276</v>
      </c>
      <c r="M632">
        <v>0.53</v>
      </c>
      <c r="N632">
        <v>0.08</v>
      </c>
      <c r="O632">
        <v>30.04</v>
      </c>
      <c r="P632">
        <v>6.31</v>
      </c>
      <c r="Q632" s="7">
        <f t="shared" si="72"/>
        <v>4.9715141057836094</v>
      </c>
      <c r="R632" s="7">
        <f t="shared" si="73"/>
        <v>0.26209216686212156</v>
      </c>
      <c r="S632" s="7">
        <f t="shared" si="74"/>
        <v>1.996702468033217</v>
      </c>
      <c r="T632" s="7">
        <f t="shared" si="75"/>
        <v>0.4477859718512997</v>
      </c>
      <c r="U632" s="7">
        <f t="shared" si="76"/>
        <v>0.41941386728660451</v>
      </c>
      <c r="V632" s="7">
        <f t="shared" si="77"/>
        <v>0.1177307532257105</v>
      </c>
      <c r="W632" s="7">
        <f t="shared" si="78"/>
        <v>4.5402033380883854E-2</v>
      </c>
      <c r="X632" s="7">
        <f t="shared" si="79"/>
        <v>9.31794485082168E-2</v>
      </c>
      <c r="Y632">
        <v>11.12602739726027</v>
      </c>
      <c r="Z632">
        <v>3.81</v>
      </c>
      <c r="AA632" t="s">
        <v>292</v>
      </c>
    </row>
    <row r="633" spans="1:27">
      <c r="A633" t="s">
        <v>1208</v>
      </c>
      <c r="B633" t="s">
        <v>1209</v>
      </c>
      <c r="C633">
        <v>0.3</v>
      </c>
      <c r="D633">
        <v>0.3</v>
      </c>
      <c r="E633">
        <v>0.01</v>
      </c>
      <c r="F633">
        <v>0.01</v>
      </c>
      <c r="G633">
        <v>1.23</v>
      </c>
      <c r="H633">
        <v>1.24</v>
      </c>
      <c r="I633">
        <v>0.08</v>
      </c>
      <c r="J633">
        <v>0.12</v>
      </c>
      <c r="K633">
        <v>3.5092669999999999</v>
      </c>
      <c r="L633">
        <v>6.3999999999999997E-5</v>
      </c>
      <c r="M633">
        <v>3.4000000000000002E-2</v>
      </c>
      <c r="N633">
        <v>2.9000000000000001E-2</v>
      </c>
      <c r="O633">
        <v>54.9</v>
      </c>
      <c r="P633">
        <v>1.8</v>
      </c>
      <c r="Q633" s="7">
        <f t="shared" si="72"/>
        <v>4.8576131667044456E-2</v>
      </c>
      <c r="R633" s="7">
        <f t="shared" si="73"/>
        <v>1.5669721005605367E-3</v>
      </c>
      <c r="S633" s="7">
        <f t="shared" si="74"/>
        <v>0.47338874389936697</v>
      </c>
      <c r="T633" s="7">
        <f t="shared" si="75"/>
        <v>2.5606258245718043E-2</v>
      </c>
      <c r="U633" s="7">
        <f t="shared" si="76"/>
        <v>1.5520942422930064E-2</v>
      </c>
      <c r="V633" s="7">
        <f t="shared" si="77"/>
        <v>4.6730150202111223E-4</v>
      </c>
      <c r="W633" s="7">
        <f t="shared" si="78"/>
        <v>2.8777975200670584E-6</v>
      </c>
      <c r="X633" s="7">
        <f t="shared" si="79"/>
        <v>2.0360806189220093E-2</v>
      </c>
      <c r="Y633" s="2"/>
      <c r="Z633">
        <v>6.6</v>
      </c>
      <c r="AA633" t="s">
        <v>292</v>
      </c>
    </row>
    <row r="634" spans="1:27">
      <c r="A634" t="s">
        <v>1210</v>
      </c>
      <c r="B634" t="s">
        <v>1211</v>
      </c>
      <c r="C634">
        <v>0.25</v>
      </c>
      <c r="D634">
        <v>0.24</v>
      </c>
      <c r="E634">
        <v>0.03</v>
      </c>
      <c r="F634">
        <v>0.06</v>
      </c>
      <c r="G634">
        <v>1.28</v>
      </c>
      <c r="H634">
        <v>1.34</v>
      </c>
      <c r="I634">
        <v>0.1</v>
      </c>
      <c r="J634">
        <v>0.17</v>
      </c>
      <c r="K634">
        <v>341.7</v>
      </c>
      <c r="L634">
        <v>6.1</v>
      </c>
      <c r="M634">
        <v>0.13</v>
      </c>
      <c r="N634">
        <v>0.1</v>
      </c>
      <c r="O634">
        <v>26.7</v>
      </c>
      <c r="P634">
        <v>6.6</v>
      </c>
      <c r="Q634" s="7">
        <f t="shared" si="72"/>
        <v>1.0550418225257243</v>
      </c>
      <c r="R634" s="7">
        <f t="shared" si="73"/>
        <v>4.6349399257650054E-2</v>
      </c>
      <c r="S634" s="7">
        <f t="shared" si="74"/>
        <v>1.1065519057743289</v>
      </c>
      <c r="T634" s="7">
        <f t="shared" si="75"/>
        <v>0.27947578592661682</v>
      </c>
      <c r="U634" s="7">
        <f t="shared" si="76"/>
        <v>0.27352968457342969</v>
      </c>
      <c r="V634" s="7">
        <f t="shared" si="77"/>
        <v>1.4632463406638469E-2</v>
      </c>
      <c r="W634" s="7">
        <f t="shared" si="78"/>
        <v>6.584690884034153E-3</v>
      </c>
      <c r="X634" s="7">
        <f t="shared" si="79"/>
        <v>5.5052333620613375E-2</v>
      </c>
      <c r="Y634">
        <v>10.12054794520548</v>
      </c>
      <c r="Z634">
        <v>4.63</v>
      </c>
      <c r="AA634" t="s">
        <v>327</v>
      </c>
    </row>
    <row r="635" spans="1:27">
      <c r="A635" t="s">
        <v>1212</v>
      </c>
      <c r="B635" t="s">
        <v>1211</v>
      </c>
      <c r="C635">
        <v>0.25</v>
      </c>
      <c r="D635">
        <v>0.24</v>
      </c>
      <c r="E635">
        <v>0.03</v>
      </c>
      <c r="F635">
        <v>0.06</v>
      </c>
      <c r="G635">
        <v>1.28</v>
      </c>
      <c r="H635">
        <v>1.34</v>
      </c>
      <c r="I635">
        <v>0.1</v>
      </c>
      <c r="J635">
        <v>0.17</v>
      </c>
      <c r="K635">
        <v>5040</v>
      </c>
      <c r="L635">
        <v>3414</v>
      </c>
      <c r="M635">
        <v>0.36</v>
      </c>
      <c r="N635">
        <v>0.16</v>
      </c>
      <c r="O635">
        <v>57</v>
      </c>
      <c r="P635">
        <v>11</v>
      </c>
      <c r="Q635" s="7">
        <f t="shared" si="72"/>
        <v>6.3454152418705707</v>
      </c>
      <c r="R635" s="7">
        <f t="shared" si="73"/>
        <v>2.8780456996595789</v>
      </c>
      <c r="S635" s="7">
        <f t="shared" si="74"/>
        <v>5.4511880453380241</v>
      </c>
      <c r="T635" s="7">
        <f t="shared" si="75"/>
        <v>1.6808719787129616</v>
      </c>
      <c r="U635" s="7">
        <f t="shared" si="76"/>
        <v>1.0519836578722501</v>
      </c>
      <c r="V635" s="7">
        <f t="shared" si="77"/>
        <v>0.36074038535325154</v>
      </c>
      <c r="W635" s="7">
        <f t="shared" si="78"/>
        <v>1.2308436499195783</v>
      </c>
      <c r="X635" s="7">
        <f t="shared" si="79"/>
        <v>0.27120338534020022</v>
      </c>
      <c r="Y635">
        <v>10.12054794520548</v>
      </c>
      <c r="Z635">
        <v>4.63</v>
      </c>
      <c r="AA635" t="s">
        <v>327</v>
      </c>
    </row>
    <row r="636" spans="1:27">
      <c r="A636" t="s">
        <v>1213</v>
      </c>
      <c r="B636" t="s">
        <v>1214</v>
      </c>
      <c r="C636">
        <v>0.3</v>
      </c>
      <c r="D636">
        <v>0.3</v>
      </c>
      <c r="E636">
        <v>0.02</v>
      </c>
      <c r="F636">
        <v>0.02</v>
      </c>
      <c r="G636">
        <v>1.25</v>
      </c>
      <c r="H636">
        <v>1.26</v>
      </c>
      <c r="I636">
        <v>0.08</v>
      </c>
      <c r="J636">
        <v>0.12</v>
      </c>
      <c r="K636">
        <v>418.20001000000002</v>
      </c>
      <c r="L636">
        <v>5.7</v>
      </c>
      <c r="M636">
        <v>0.1</v>
      </c>
      <c r="N636">
        <v>0.05</v>
      </c>
      <c r="O636">
        <v>58.2</v>
      </c>
      <c r="P636">
        <v>3.1</v>
      </c>
      <c r="Q636" s="7">
        <f t="shared" si="72"/>
        <v>1.1826356450463555</v>
      </c>
      <c r="R636" s="7">
        <f t="shared" si="73"/>
        <v>3.9051626933569103E-2</v>
      </c>
      <c r="S636" s="7">
        <f t="shared" si="74"/>
        <v>2.4849964970741181</v>
      </c>
      <c r="T636" s="7">
        <f t="shared" si="75"/>
        <v>0.16990781332972438</v>
      </c>
      <c r="U636" s="7">
        <f t="shared" si="76"/>
        <v>0.13236235637336369</v>
      </c>
      <c r="V636" s="7">
        <f t="shared" si="77"/>
        <v>1.2550487358960194E-2</v>
      </c>
      <c r="W636" s="7">
        <f t="shared" si="78"/>
        <v>1.1290036421665378E-2</v>
      </c>
      <c r="X636" s="7">
        <f t="shared" si="79"/>
        <v>0.10518503691319019</v>
      </c>
      <c r="Y636">
        <v>3.054794520547945</v>
      </c>
      <c r="Z636">
        <v>5.48</v>
      </c>
      <c r="AA636" t="s">
        <v>115</v>
      </c>
    </row>
    <row r="637" spans="1:27">
      <c r="A637" t="s">
        <v>1215</v>
      </c>
      <c r="B637" t="s">
        <v>1216</v>
      </c>
      <c r="C637">
        <v>0.41</v>
      </c>
      <c r="D637">
        <v>0.37</v>
      </c>
      <c r="E637">
        <v>0.05</v>
      </c>
      <c r="F637">
        <v>0.02</v>
      </c>
      <c r="G637">
        <v>1.17</v>
      </c>
      <c r="H637">
        <v>1.17</v>
      </c>
      <c r="I637">
        <v>0.1</v>
      </c>
      <c r="J637">
        <v>0.11</v>
      </c>
      <c r="K637">
        <v>3.9709699999999999</v>
      </c>
      <c r="L637">
        <v>2.3000000000000001E-4</v>
      </c>
      <c r="M637">
        <v>9.5000000000000001E-2</v>
      </c>
      <c r="N637">
        <v>7.4999999999999997E-2</v>
      </c>
      <c r="O637">
        <v>27.6</v>
      </c>
      <c r="P637">
        <v>1.7</v>
      </c>
      <c r="Q637" s="7">
        <f t="shared" si="72"/>
        <v>5.1736587739046248E-2</v>
      </c>
      <c r="R637" s="7">
        <f t="shared" si="73"/>
        <v>1.6213757752562687E-3</v>
      </c>
      <c r="S637" s="7">
        <f t="shared" si="74"/>
        <v>0.23763297056174695</v>
      </c>
      <c r="T637" s="7">
        <f t="shared" si="75"/>
        <v>2.0012403638268107E-2</v>
      </c>
      <c r="U637" s="7">
        <f t="shared" si="76"/>
        <v>1.4636813404165569E-2</v>
      </c>
      <c r="V637" s="7">
        <f t="shared" si="77"/>
        <v>1.7085546207043034E-3</v>
      </c>
      <c r="W637" s="7">
        <f t="shared" si="78"/>
        <v>4.5879288292450619E-6</v>
      </c>
      <c r="X637" s="7">
        <f t="shared" si="79"/>
        <v>1.3540340202948545E-2</v>
      </c>
      <c r="Y637" s="2"/>
      <c r="Z637">
        <v>6.9</v>
      </c>
      <c r="AA637" t="s">
        <v>1521</v>
      </c>
    </row>
    <row r="638" spans="1:27">
      <c r="A638" t="s">
        <v>1217</v>
      </c>
      <c r="B638" t="s">
        <v>1218</v>
      </c>
      <c r="C638">
        <v>-0.11</v>
      </c>
      <c r="D638">
        <v>-0.11</v>
      </c>
      <c r="E638">
        <v>0.1</v>
      </c>
      <c r="F638">
        <v>0.1</v>
      </c>
      <c r="G638">
        <v>1.68</v>
      </c>
      <c r="H638">
        <v>1.68</v>
      </c>
      <c r="I638">
        <v>0.24</v>
      </c>
      <c r="J638">
        <v>0.24</v>
      </c>
      <c r="K638">
        <v>415.4</v>
      </c>
      <c r="L638">
        <v>0.2</v>
      </c>
      <c r="M638">
        <v>0.85599999999999998</v>
      </c>
      <c r="N638">
        <v>8.9999999999999993E-3</v>
      </c>
      <c r="O638" s="2"/>
      <c r="P638" s="2"/>
      <c r="Q638" s="7">
        <f t="shared" si="72"/>
        <v>1.2958423794143403</v>
      </c>
      <c r="R638" s="7">
        <f t="shared" si="73"/>
        <v>6.1708181755903119E-2</v>
      </c>
      <c r="S638" s="7">
        <f t="shared" si="74"/>
        <v>0</v>
      </c>
      <c r="T638" s="7">
        <f t="shared" si="75"/>
        <v>0</v>
      </c>
      <c r="U638" s="7">
        <f t="shared" si="76"/>
        <v>0</v>
      </c>
      <c r="V638" s="7">
        <f t="shared" si="77"/>
        <v>0</v>
      </c>
      <c r="W638" s="7">
        <f t="shared" si="78"/>
        <v>0</v>
      </c>
      <c r="X638" s="7">
        <f t="shared" si="79"/>
        <v>0</v>
      </c>
      <c r="Y638" s="2"/>
      <c r="Z638" s="2"/>
      <c r="AA638" t="s">
        <v>1219</v>
      </c>
    </row>
    <row r="639" spans="1:27">
      <c r="A639" t="s">
        <v>1220</v>
      </c>
      <c r="B639" t="s">
        <v>1221</v>
      </c>
      <c r="C639">
        <v>-0.51</v>
      </c>
      <c r="D639">
        <v>-0.51</v>
      </c>
      <c r="E639">
        <v>0.1</v>
      </c>
      <c r="F639">
        <v>0.1</v>
      </c>
      <c r="G639">
        <v>0.79</v>
      </c>
      <c r="H639">
        <v>0.74</v>
      </c>
      <c r="I639">
        <v>0.08</v>
      </c>
      <c r="J639">
        <v>0.05</v>
      </c>
      <c r="K639">
        <v>119.1135</v>
      </c>
      <c r="L639">
        <v>2.5999999999999999E-3</v>
      </c>
      <c r="M639">
        <v>0.69396999999999998</v>
      </c>
      <c r="N639">
        <v>3.6000000000000002E-4</v>
      </c>
      <c r="O639" s="2"/>
      <c r="P639" s="2"/>
      <c r="Q639" s="7">
        <f t="shared" si="72"/>
        <v>0.42873537725672722</v>
      </c>
      <c r="R639" s="7">
        <f t="shared" si="73"/>
        <v>9.6562042059745012E-3</v>
      </c>
      <c r="S639" s="7">
        <f t="shared" si="74"/>
        <v>0</v>
      </c>
      <c r="T639" s="7">
        <f t="shared" si="75"/>
        <v>0</v>
      </c>
      <c r="U639" s="7">
        <f t="shared" si="76"/>
        <v>0</v>
      </c>
      <c r="V639" s="7">
        <f t="shared" si="77"/>
        <v>0</v>
      </c>
      <c r="W639" s="7">
        <f t="shared" si="78"/>
        <v>0</v>
      </c>
      <c r="X639" s="7">
        <f t="shared" si="79"/>
        <v>0</v>
      </c>
      <c r="Y639">
        <v>28.460273972602739</v>
      </c>
      <c r="Z639">
        <v>5.0999999999999996</v>
      </c>
      <c r="AA639" t="s">
        <v>129</v>
      </c>
    </row>
    <row r="640" spans="1:27">
      <c r="A640" t="s">
        <v>1222</v>
      </c>
      <c r="B640" t="s">
        <v>1223</v>
      </c>
      <c r="C640">
        <v>0.28000000000000003</v>
      </c>
      <c r="D640">
        <v>0.28000000000000003</v>
      </c>
      <c r="E640">
        <v>0.04</v>
      </c>
      <c r="F640">
        <v>0.04</v>
      </c>
      <c r="G640">
        <v>0.97</v>
      </c>
      <c r="H640">
        <v>0.97</v>
      </c>
      <c r="I640">
        <v>0.08</v>
      </c>
      <c r="J640">
        <v>0.08</v>
      </c>
      <c r="K640">
        <v>5.7361000000000004</v>
      </c>
      <c r="L640">
        <v>1.5E-3</v>
      </c>
      <c r="M640">
        <v>0.09</v>
      </c>
      <c r="N640">
        <v>0.215</v>
      </c>
      <c r="O640">
        <v>5.96</v>
      </c>
      <c r="P640">
        <v>1.74</v>
      </c>
      <c r="Q640" s="7">
        <f t="shared" si="72"/>
        <v>6.2106894088591581E-2</v>
      </c>
      <c r="R640" s="7">
        <f t="shared" si="73"/>
        <v>1.7074403531505014E-3</v>
      </c>
      <c r="S640" s="7">
        <f t="shared" si="74"/>
        <v>5.1216561912106967E-2</v>
      </c>
      <c r="T640" s="7">
        <f t="shared" si="75"/>
        <v>1.5248119917889326E-2</v>
      </c>
      <c r="U640" s="7">
        <f t="shared" si="76"/>
        <v>1.4952486195816465E-2</v>
      </c>
      <c r="V640" s="7">
        <f t="shared" si="77"/>
        <v>9.9913345397647938E-4</v>
      </c>
      <c r="W640" s="7">
        <f t="shared" si="78"/>
        <v>4.4644062962733366E-6</v>
      </c>
      <c r="X640" s="7">
        <f t="shared" si="79"/>
        <v>2.8160308955110357E-3</v>
      </c>
      <c r="Y640">
        <v>7.2219178082191782</v>
      </c>
      <c r="Z640">
        <v>1.74</v>
      </c>
      <c r="AA640" t="s">
        <v>115</v>
      </c>
    </row>
    <row r="641" spans="1:27">
      <c r="A641" t="s">
        <v>1224</v>
      </c>
      <c r="B641" t="s">
        <v>1225</v>
      </c>
      <c r="C641">
        <v>-0.22</v>
      </c>
      <c r="D641">
        <v>-0.22</v>
      </c>
      <c r="E641">
        <v>0.04</v>
      </c>
      <c r="F641">
        <v>0.04</v>
      </c>
      <c r="G641">
        <v>0.77</v>
      </c>
      <c r="H641">
        <v>0.77</v>
      </c>
      <c r="I641">
        <v>0.06</v>
      </c>
      <c r="J641">
        <v>0.05</v>
      </c>
      <c r="K641">
        <v>5.3979200000000001</v>
      </c>
      <c r="L641">
        <v>2.5000000000000001E-4</v>
      </c>
      <c r="M641">
        <v>5.8000000000000003E-2</v>
      </c>
      <c r="N641">
        <v>4.8000000000000001E-2</v>
      </c>
      <c r="O641">
        <v>3.59</v>
      </c>
      <c r="P641">
        <v>0.19500000000000001</v>
      </c>
      <c r="Q641" s="7">
        <f t="shared" si="72"/>
        <v>5.5222910805844211E-2</v>
      </c>
      <c r="R641" s="7">
        <f t="shared" si="73"/>
        <v>1.1953023158114539E-3</v>
      </c>
      <c r="S641" s="7">
        <f t="shared" si="74"/>
        <v>2.5980181918413579E-2</v>
      </c>
      <c r="T641" s="7">
        <f t="shared" si="75"/>
        <v>1.9540135950592767E-3</v>
      </c>
      <c r="U641" s="7">
        <f t="shared" si="76"/>
        <v>1.4111797977968382E-3</v>
      </c>
      <c r="V641" s="7">
        <f t="shared" si="77"/>
        <v>7.2572961904710868E-5</v>
      </c>
      <c r="W641" s="7">
        <f t="shared" si="78"/>
        <v>4.0108322462500347E-7</v>
      </c>
      <c r="X641" s="7">
        <f t="shared" si="79"/>
        <v>1.3496198399175886E-3</v>
      </c>
      <c r="Y641">
        <v>10.22191780821918</v>
      </c>
      <c r="Z641">
        <v>2.78</v>
      </c>
      <c r="AA641" t="s">
        <v>115</v>
      </c>
    </row>
    <row r="642" spans="1:27">
      <c r="A642" t="s">
        <v>1226</v>
      </c>
      <c r="B642" t="s">
        <v>1225</v>
      </c>
      <c r="C642">
        <v>-0.22</v>
      </c>
      <c r="D642">
        <v>-0.22</v>
      </c>
      <c r="E642">
        <v>0.04</v>
      </c>
      <c r="F642">
        <v>0.04</v>
      </c>
      <c r="G642">
        <v>0.77</v>
      </c>
      <c r="H642">
        <v>0.77</v>
      </c>
      <c r="I642">
        <v>0.06</v>
      </c>
      <c r="J642">
        <v>0.05</v>
      </c>
      <c r="K642">
        <v>15.298999999999999</v>
      </c>
      <c r="L642">
        <v>3.2499999999999999E-3</v>
      </c>
      <c r="M642">
        <v>9.8000000000000004E-2</v>
      </c>
      <c r="N642">
        <v>8.2500000000000004E-2</v>
      </c>
      <c r="O642">
        <v>2.31</v>
      </c>
      <c r="P642">
        <v>0.20499999999999999</v>
      </c>
      <c r="Q642" s="7">
        <f t="shared" si="72"/>
        <v>0.11059708874964276</v>
      </c>
      <c r="R642" s="7">
        <f t="shared" si="73"/>
        <v>2.3939276198648341E-3</v>
      </c>
      <c r="S642" s="7">
        <f t="shared" si="74"/>
        <v>2.3583489913375812E-2</v>
      </c>
      <c r="T642" s="7">
        <f t="shared" si="75"/>
        <v>2.4327428127665688E-3</v>
      </c>
      <c r="U642" s="7">
        <f t="shared" si="76"/>
        <v>2.0929071135246924E-3</v>
      </c>
      <c r="V642" s="7">
        <f t="shared" si="77"/>
        <v>1.9252149236229091E-4</v>
      </c>
      <c r="W642" s="7">
        <f t="shared" si="78"/>
        <v>1.6699640982737741E-6</v>
      </c>
      <c r="X642" s="7">
        <f t="shared" si="79"/>
        <v>1.2251163591364058E-3</v>
      </c>
      <c r="Y642">
        <v>10.22191780821918</v>
      </c>
      <c r="Z642">
        <v>2.41</v>
      </c>
      <c r="AA642" t="s">
        <v>115</v>
      </c>
    </row>
    <row r="643" spans="1:27">
      <c r="A643" t="s">
        <v>1227</v>
      </c>
      <c r="B643" t="s">
        <v>1225</v>
      </c>
      <c r="C643">
        <v>-0.22</v>
      </c>
      <c r="D643">
        <v>-0.22</v>
      </c>
      <c r="E643">
        <v>0.04</v>
      </c>
      <c r="F643">
        <v>0.04</v>
      </c>
      <c r="G643">
        <v>0.77</v>
      </c>
      <c r="H643">
        <v>0.77</v>
      </c>
      <c r="I643">
        <v>0.06</v>
      </c>
      <c r="J643">
        <v>0.05</v>
      </c>
      <c r="K643">
        <v>24.451000000000001</v>
      </c>
      <c r="L643">
        <v>1.6E-2</v>
      </c>
      <c r="M643">
        <v>0.21</v>
      </c>
      <c r="N643">
        <v>0.125</v>
      </c>
      <c r="O643">
        <v>1.65</v>
      </c>
      <c r="P643">
        <v>0.21</v>
      </c>
      <c r="Q643" s="7">
        <f t="shared" ref="Q643:Q706" si="80">(K643/365)^(2/3)*H643^(1/3)</f>
        <v>0.15118176658968932</v>
      </c>
      <c r="R643" s="7">
        <f t="shared" ref="R643:R706" si="81">SQRT((2/3*(K643/365)^(-1/3)*H643^(1/3)*(L643/365))^2+(1/3*(K643/365)^(2/3)*H643^(-2/3)*J643)^2)</f>
        <v>3.2729971660310098E-3</v>
      </c>
      <c r="S643" s="7">
        <f t="shared" ref="S643:S706" si="82">0.004919*O643*SQRT(1-M643^2)*K643^(1/3)*H643^(2/3)</f>
        <v>1.9349051902202995E-2</v>
      </c>
      <c r="T643" s="7">
        <f t="shared" ref="T643:T706" si="83">SQRT(U643^2+V643^2+W643^2+X643^2)</f>
        <v>2.7123963792729544E-3</v>
      </c>
      <c r="U643" s="7">
        <f t="shared" ref="U643:U706" si="84">0.004919*SQRT(1-M643^2)*K643^(1/3)*H643^(2/3)*P643</f>
        <v>2.4626066057349271E-3</v>
      </c>
      <c r="V643" s="7">
        <f t="shared" ref="V643:V706" si="85">0.004919*O643*M643/SQRT(1-M643^2)*K643^(1/3)*H643^(2/3)*N643</f>
        <v>5.3134492356190892E-4</v>
      </c>
      <c r="W643" s="7">
        <f t="shared" ref="W643:W706" si="86">0.004919*O643*SQRT(1-M643^2)*1/3*K643^(-2/3)*H643^(2/3)*L643</f>
        <v>4.22047946825962E-6</v>
      </c>
      <c r="X643" s="7">
        <f t="shared" ref="X643:X706" si="87">0.004919*O643*SQRT(1-M643^2)*K643^(1/3)*2/3*H643^(-1/3)*I643</f>
        <v>1.0051455533611944E-3</v>
      </c>
      <c r="Y643">
        <v>10.22191780821918</v>
      </c>
      <c r="Z643">
        <v>2.41</v>
      </c>
      <c r="AA643" t="s">
        <v>115</v>
      </c>
    </row>
    <row r="644" spans="1:27">
      <c r="A644" t="s">
        <v>1228</v>
      </c>
      <c r="B644" t="s">
        <v>1229</v>
      </c>
      <c r="C644">
        <v>0.23</v>
      </c>
      <c r="D644">
        <v>0.23</v>
      </c>
      <c r="E644">
        <v>0.02</v>
      </c>
      <c r="F644">
        <v>0.02</v>
      </c>
      <c r="G644">
        <v>1.06</v>
      </c>
      <c r="H644">
        <v>1.07</v>
      </c>
      <c r="I644">
        <v>7.0000000000000007E-2</v>
      </c>
      <c r="J644">
        <v>0.09</v>
      </c>
      <c r="K644">
        <v>1966.1</v>
      </c>
      <c r="L644">
        <v>41</v>
      </c>
      <c r="M644">
        <v>0.59</v>
      </c>
      <c r="N644">
        <v>0.02</v>
      </c>
      <c r="O644">
        <v>26</v>
      </c>
      <c r="P644">
        <v>1</v>
      </c>
      <c r="Q644" s="7">
        <f t="shared" si="80"/>
        <v>3.1429423747646297</v>
      </c>
      <c r="R644" s="7">
        <f t="shared" si="81"/>
        <v>9.8357983766238347E-2</v>
      </c>
      <c r="S644" s="7">
        <f t="shared" si="82"/>
        <v>1.3533133953636372</v>
      </c>
      <c r="T644" s="7">
        <f t="shared" si="83"/>
        <v>8.2954996351716395E-2</v>
      </c>
      <c r="U644" s="7">
        <f t="shared" si="84"/>
        <v>5.2050515206293731E-2</v>
      </c>
      <c r="V644" s="7">
        <f t="shared" si="85"/>
        <v>2.4496238787069972E-2</v>
      </c>
      <c r="W644" s="7">
        <f t="shared" si="86"/>
        <v>9.4070917399774832E-3</v>
      </c>
      <c r="X644" s="7">
        <f t="shared" si="87"/>
        <v>5.9023014128009109E-2</v>
      </c>
      <c r="Y644">
        <v>7.2904109589041104</v>
      </c>
      <c r="Z644">
        <v>5.13</v>
      </c>
      <c r="AA644" t="s">
        <v>712</v>
      </c>
    </row>
    <row r="645" spans="1:27">
      <c r="A645" t="s">
        <v>1230</v>
      </c>
      <c r="B645" t="s">
        <v>1231</v>
      </c>
      <c r="C645">
        <v>0.32</v>
      </c>
      <c r="D645">
        <v>0.27</v>
      </c>
      <c r="E645">
        <v>0.09</v>
      </c>
      <c r="F645">
        <v>0.03</v>
      </c>
      <c r="G645">
        <v>1</v>
      </c>
      <c r="H645">
        <v>1.03</v>
      </c>
      <c r="I645">
        <v>0.09</v>
      </c>
      <c r="J645">
        <v>0.09</v>
      </c>
      <c r="K645">
        <v>111.4367</v>
      </c>
      <c r="L645">
        <v>4.0000000000000002E-4</v>
      </c>
      <c r="M645">
        <v>0.93400000000000005</v>
      </c>
      <c r="N645">
        <v>3.0000000000000001E-3</v>
      </c>
      <c r="O645">
        <v>472</v>
      </c>
      <c r="P645">
        <v>5</v>
      </c>
      <c r="Q645" s="7">
        <f t="shared" si="80"/>
        <v>0.45789861201640392</v>
      </c>
      <c r="R645" s="7">
        <f t="shared" si="81"/>
        <v>1.3336852822189639E-2</v>
      </c>
      <c r="S645" s="7">
        <f t="shared" si="82"/>
        <v>4.07117640835218</v>
      </c>
      <c r="T645" s="7">
        <f t="shared" si="83"/>
        <v>0.25707916461738728</v>
      </c>
      <c r="U645" s="7">
        <f t="shared" si="84"/>
        <v>4.3126868732544274E-2</v>
      </c>
      <c r="V645" s="7">
        <f t="shared" si="85"/>
        <v>8.936915402371301E-2</v>
      </c>
      <c r="W645" s="7">
        <f t="shared" si="86"/>
        <v>4.8711377949420975E-6</v>
      </c>
      <c r="X645" s="7">
        <f t="shared" si="87"/>
        <v>0.23715590728265126</v>
      </c>
      <c r="Y645">
        <v>7.9260273972602739</v>
      </c>
      <c r="Z645">
        <v>5.4207400000000003</v>
      </c>
      <c r="AA645" t="s">
        <v>1521</v>
      </c>
    </row>
    <row r="646" spans="1:27">
      <c r="A646" t="s">
        <v>1232</v>
      </c>
      <c r="B646" t="s">
        <v>1233</v>
      </c>
      <c r="C646">
        <v>-0.01</v>
      </c>
      <c r="D646">
        <v>-0.03</v>
      </c>
      <c r="E646">
        <v>0.08</v>
      </c>
      <c r="F646">
        <v>0.02</v>
      </c>
      <c r="G646">
        <v>0.97</v>
      </c>
      <c r="H646">
        <v>0.94</v>
      </c>
      <c r="I646">
        <v>7.0000000000000007E-2</v>
      </c>
      <c r="J646">
        <v>7.0000000000000007E-2</v>
      </c>
      <c r="K646">
        <v>1001.7</v>
      </c>
      <c r="L646">
        <v>7</v>
      </c>
      <c r="M646">
        <v>0.52600000000000002</v>
      </c>
      <c r="N646">
        <v>4.2000000000000003E-2</v>
      </c>
      <c r="O646">
        <v>168</v>
      </c>
      <c r="P646">
        <v>9</v>
      </c>
      <c r="Q646" s="7">
        <f t="shared" si="80"/>
        <v>1.9201676887516743</v>
      </c>
      <c r="R646" s="7">
        <f t="shared" si="81"/>
        <v>4.8495929043891217E-2</v>
      </c>
      <c r="S646" s="7">
        <f t="shared" si="82"/>
        <v>6.7481335491814063</v>
      </c>
      <c r="T646" s="7">
        <f t="shared" si="83"/>
        <v>0.53445995575294414</v>
      </c>
      <c r="U646" s="7">
        <f t="shared" si="84"/>
        <v>0.36150715442043241</v>
      </c>
      <c r="V646" s="7">
        <f t="shared" si="85"/>
        <v>0.20610371889846829</v>
      </c>
      <c r="W646" s="7">
        <f t="shared" si="86"/>
        <v>1.5718922779365031E-2</v>
      </c>
      <c r="X646" s="7">
        <f t="shared" si="87"/>
        <v>0.33501372229978615</v>
      </c>
      <c r="Y646">
        <v>6.1013698630136988</v>
      </c>
      <c r="Z646">
        <v>26</v>
      </c>
      <c r="AA646" t="s">
        <v>1521</v>
      </c>
    </row>
    <row r="647" spans="1:27">
      <c r="A647" t="s">
        <v>1234</v>
      </c>
      <c r="B647" t="s">
        <v>1235</v>
      </c>
      <c r="C647">
        <v>-0.21</v>
      </c>
      <c r="D647">
        <v>-0.21</v>
      </c>
      <c r="E647">
        <v>0.02</v>
      </c>
      <c r="F647">
        <v>0.02</v>
      </c>
      <c r="G647">
        <v>2.11</v>
      </c>
      <c r="H647">
        <v>2.11</v>
      </c>
      <c r="I647">
        <v>0.16</v>
      </c>
      <c r="J647">
        <v>0.16</v>
      </c>
      <c r="K647">
        <v>184.02</v>
      </c>
      <c r="L647">
        <v>0.18</v>
      </c>
      <c r="M647">
        <v>0</v>
      </c>
      <c r="N647">
        <v>0</v>
      </c>
      <c r="O647">
        <v>58.58</v>
      </c>
      <c r="P647">
        <v>0.97</v>
      </c>
      <c r="Q647" s="7">
        <f t="shared" si="80"/>
        <v>0.81247297923598283</v>
      </c>
      <c r="R647" s="7">
        <f t="shared" si="81"/>
        <v>2.0543274993074644E-2</v>
      </c>
      <c r="S647" s="7">
        <f t="shared" si="82"/>
        <v>2.6963080121131004</v>
      </c>
      <c r="T647" s="7">
        <f t="shared" si="83"/>
        <v>0.14343471526577403</v>
      </c>
      <c r="U647" s="7">
        <f t="shared" si="84"/>
        <v>4.464695752389395E-2</v>
      </c>
      <c r="V647" s="7">
        <f t="shared" si="85"/>
        <v>0</v>
      </c>
      <c r="W647" s="7">
        <f t="shared" si="86"/>
        <v>8.7913531532869357E-4</v>
      </c>
      <c r="X647" s="7">
        <f t="shared" si="87"/>
        <v>0.13630625021740794</v>
      </c>
      <c r="Y647">
        <v>4.0821917808219181</v>
      </c>
      <c r="Z647">
        <v>24</v>
      </c>
      <c r="AA647" t="s">
        <v>137</v>
      </c>
    </row>
    <row r="648" spans="1:27">
      <c r="A648" t="s">
        <v>1236</v>
      </c>
      <c r="B648" t="s">
        <v>1237</v>
      </c>
      <c r="C648">
        <v>-0.25</v>
      </c>
      <c r="D648">
        <v>-0.25</v>
      </c>
      <c r="E648">
        <v>0.13</v>
      </c>
      <c r="F648">
        <v>0.13</v>
      </c>
      <c r="G648">
        <v>1.44</v>
      </c>
      <c r="H648">
        <v>1.44</v>
      </c>
      <c r="I648">
        <v>0.19</v>
      </c>
      <c r="J648">
        <v>0.11</v>
      </c>
      <c r="K648">
        <v>705</v>
      </c>
      <c r="L648">
        <v>34</v>
      </c>
      <c r="M648">
        <v>6.6000000000000003E-2</v>
      </c>
      <c r="N648">
        <v>0.16800000000000001</v>
      </c>
      <c r="O648">
        <v>28.7</v>
      </c>
      <c r="P648">
        <v>2.1</v>
      </c>
      <c r="Q648" s="7">
        <f t="shared" si="80"/>
        <v>1.7513986033930402</v>
      </c>
      <c r="R648" s="7">
        <f t="shared" si="81"/>
        <v>7.183016260807637E-2</v>
      </c>
      <c r="S648" s="7">
        <f t="shared" si="82"/>
        <v>1.5987557771099772</v>
      </c>
      <c r="T648" s="7">
        <f t="shared" si="83"/>
        <v>0.18557889346958972</v>
      </c>
      <c r="U648" s="7">
        <f t="shared" si="84"/>
        <v>0.11698213003243739</v>
      </c>
      <c r="V648" s="7">
        <f t="shared" si="85"/>
        <v>1.7804560723105274E-2</v>
      </c>
      <c r="W648" s="7">
        <f t="shared" si="86"/>
        <v>2.5701038497276237E-2</v>
      </c>
      <c r="X648" s="7">
        <f t="shared" si="87"/>
        <v>0.14063129520874798</v>
      </c>
      <c r="Y648">
        <v>2.8958904109589039</v>
      </c>
      <c r="Z648">
        <v>7.7</v>
      </c>
      <c r="AA648" t="s">
        <v>137</v>
      </c>
    </row>
    <row r="649" spans="1:27">
      <c r="A649" t="s">
        <v>1238</v>
      </c>
      <c r="B649" t="s">
        <v>1239</v>
      </c>
      <c r="C649">
        <v>0.26</v>
      </c>
      <c r="D649">
        <v>0.26</v>
      </c>
      <c r="E649">
        <v>0.01</v>
      </c>
      <c r="F649">
        <v>0.01</v>
      </c>
      <c r="G649">
        <v>1.1200000000000001</v>
      </c>
      <c r="H649">
        <v>1.1299999999999999</v>
      </c>
      <c r="I649">
        <v>0.08</v>
      </c>
      <c r="J649">
        <v>0.1</v>
      </c>
      <c r="K649">
        <v>439.7</v>
      </c>
      <c r="L649">
        <v>0.48</v>
      </c>
      <c r="M649">
        <v>5.2999999999999999E-2</v>
      </c>
      <c r="N649">
        <v>6.3E-2</v>
      </c>
      <c r="O649">
        <v>39.31</v>
      </c>
      <c r="P649">
        <v>0.55000000000000004</v>
      </c>
      <c r="Q649" s="7">
        <f t="shared" si="80"/>
        <v>1.179239130661526</v>
      </c>
      <c r="R649" s="7">
        <f t="shared" si="81"/>
        <v>3.479640010462072E-2</v>
      </c>
      <c r="S649" s="7">
        <f t="shared" si="82"/>
        <v>1.5929671710931987</v>
      </c>
      <c r="T649" s="7">
        <f t="shared" si="83"/>
        <v>7.8601580795466849E-2</v>
      </c>
      <c r="U649" s="7">
        <f t="shared" si="84"/>
        <v>2.2287762505755766E-2</v>
      </c>
      <c r="V649" s="7">
        <f t="shared" si="85"/>
        <v>5.3339003102516871E-3</v>
      </c>
      <c r="W649" s="7">
        <f t="shared" si="86"/>
        <v>5.796560094949104E-4</v>
      </c>
      <c r="X649" s="7">
        <f t="shared" si="87"/>
        <v>7.5184291261035929E-2</v>
      </c>
      <c r="Y649">
        <v>10.12054794520548</v>
      </c>
      <c r="Z649">
        <v>4.09</v>
      </c>
      <c r="AA649" t="s">
        <v>292</v>
      </c>
    </row>
    <row r="650" spans="1:27">
      <c r="A650" t="s">
        <v>1240</v>
      </c>
      <c r="B650" t="s">
        <v>1239</v>
      </c>
      <c r="C650">
        <v>0.26</v>
      </c>
      <c r="D650">
        <v>0.26</v>
      </c>
      <c r="E650">
        <v>0.01</v>
      </c>
      <c r="F650">
        <v>0.01</v>
      </c>
      <c r="G650">
        <v>1.1200000000000001</v>
      </c>
      <c r="H650">
        <v>1.1299999999999999</v>
      </c>
      <c r="I650">
        <v>0.08</v>
      </c>
      <c r="J650">
        <v>0.1</v>
      </c>
      <c r="K650">
        <v>220.08</v>
      </c>
      <c r="L650">
        <v>0.7</v>
      </c>
      <c r="M650">
        <v>0.41</v>
      </c>
      <c r="N650">
        <v>1.6E-2</v>
      </c>
      <c r="O650">
        <v>58.5</v>
      </c>
      <c r="P650">
        <v>2.2999999999999998</v>
      </c>
      <c r="Q650" s="7">
        <f t="shared" si="80"/>
        <v>0.74339212549019351</v>
      </c>
      <c r="R650" s="7">
        <f t="shared" si="81"/>
        <v>2.1985553492940429E-2</v>
      </c>
      <c r="S650" s="7">
        <f t="shared" si="82"/>
        <v>1.7191511901375636</v>
      </c>
      <c r="T650" s="7">
        <f t="shared" si="83"/>
        <v>0.10648597994560785</v>
      </c>
      <c r="U650" s="7">
        <f t="shared" si="84"/>
        <v>6.7590559612246082E-2</v>
      </c>
      <c r="V650" s="7">
        <f t="shared" si="85"/>
        <v>1.3556475306289716E-2</v>
      </c>
      <c r="W650" s="7">
        <f t="shared" si="86"/>
        <v>1.8226793788566199E-3</v>
      </c>
      <c r="X650" s="7">
        <f t="shared" si="87"/>
        <v>8.1139879180533989E-2</v>
      </c>
      <c r="Y650">
        <v>10.12054794520548</v>
      </c>
      <c r="Z650">
        <v>4.09</v>
      </c>
      <c r="AA650" t="s">
        <v>292</v>
      </c>
    </row>
    <row r="651" spans="1:27">
      <c r="A651" t="s">
        <v>1241</v>
      </c>
      <c r="B651" t="s">
        <v>1239</v>
      </c>
      <c r="C651">
        <v>0.26</v>
      </c>
      <c r="D651">
        <v>0.26</v>
      </c>
      <c r="E651">
        <v>0.01</v>
      </c>
      <c r="F651">
        <v>0.01</v>
      </c>
      <c r="G651">
        <v>1.1200000000000001</v>
      </c>
      <c r="H651">
        <v>1.1299999999999999</v>
      </c>
      <c r="I651">
        <v>0.08</v>
      </c>
      <c r="J651">
        <v>0.1</v>
      </c>
      <c r="K651">
        <v>1078</v>
      </c>
      <c r="L651">
        <v>13</v>
      </c>
      <c r="M651">
        <v>0.20300000000000001</v>
      </c>
      <c r="N651">
        <v>0</v>
      </c>
      <c r="O651">
        <v>5.3</v>
      </c>
      <c r="P651">
        <v>0.56999999999999995</v>
      </c>
      <c r="Q651" s="7">
        <f t="shared" si="80"/>
        <v>2.1440919787664003</v>
      </c>
      <c r="R651" s="7">
        <f t="shared" si="81"/>
        <v>6.5554461988855894E-2</v>
      </c>
      <c r="S651" s="7">
        <f t="shared" si="82"/>
        <v>0.28397049324647111</v>
      </c>
      <c r="T651" s="7">
        <f t="shared" si="83"/>
        <v>3.3371269099089107E-2</v>
      </c>
      <c r="U651" s="7">
        <f t="shared" si="84"/>
        <v>3.0540222858582742E-2</v>
      </c>
      <c r="V651" s="7">
        <f t="shared" si="85"/>
        <v>0</v>
      </c>
      <c r="W651" s="7">
        <f t="shared" si="86"/>
        <v>1.1415016735325063E-3</v>
      </c>
      <c r="X651" s="7">
        <f t="shared" si="87"/>
        <v>1.3402737144376221E-2</v>
      </c>
      <c r="Y651" s="2"/>
      <c r="Z651" s="2"/>
      <c r="AA651" t="s">
        <v>292</v>
      </c>
    </row>
    <row r="652" spans="1:27">
      <c r="A652" t="s">
        <v>1242</v>
      </c>
      <c r="B652" t="s">
        <v>1243</v>
      </c>
      <c r="C652">
        <v>0.34</v>
      </c>
      <c r="D652">
        <v>0.34</v>
      </c>
      <c r="E652">
        <v>0.03</v>
      </c>
      <c r="F652">
        <v>0.03</v>
      </c>
      <c r="G652">
        <v>0.98</v>
      </c>
      <c r="H652">
        <v>0.99</v>
      </c>
      <c r="I652">
        <v>7.0000000000000007E-2</v>
      </c>
      <c r="J652">
        <v>0.08</v>
      </c>
      <c r="K652">
        <v>2.9856980000000002</v>
      </c>
      <c r="L652">
        <v>5.7000000000000003E-5</v>
      </c>
      <c r="M652">
        <v>1.2999999999999999E-2</v>
      </c>
      <c r="N652">
        <v>1.2999999999999999E-2</v>
      </c>
      <c r="O652">
        <v>56.2</v>
      </c>
      <c r="P652">
        <v>1.7</v>
      </c>
      <c r="Q652" s="7">
        <f t="shared" si="80"/>
        <v>4.0461974623219439E-2</v>
      </c>
      <c r="R652" s="7">
        <f t="shared" si="81"/>
        <v>1.0898849599989982E-3</v>
      </c>
      <c r="S652" s="7">
        <f t="shared" si="82"/>
        <v>0.39538045113676162</v>
      </c>
      <c r="T652" s="7">
        <f t="shared" si="83"/>
        <v>2.2144950845432717E-2</v>
      </c>
      <c r="U652" s="7">
        <f t="shared" si="84"/>
        <v>1.1959906884919831E-2</v>
      </c>
      <c r="V652" s="7">
        <f t="shared" si="85"/>
        <v>6.6830590611926101E-5</v>
      </c>
      <c r="W652" s="7">
        <f t="shared" si="86"/>
        <v>2.5160711403492489E-6</v>
      </c>
      <c r="X652" s="7">
        <f t="shared" si="87"/>
        <v>1.8637462343147015E-2</v>
      </c>
      <c r="Y652">
        <v>3.9863013698630141</v>
      </c>
      <c r="Z652">
        <v>9</v>
      </c>
      <c r="AA652" t="s">
        <v>292</v>
      </c>
    </row>
    <row r="653" spans="1:27">
      <c r="A653" t="s">
        <v>1244</v>
      </c>
      <c r="B653" t="s">
        <v>1245</v>
      </c>
      <c r="C653">
        <v>0.04</v>
      </c>
      <c r="D653">
        <v>0.04</v>
      </c>
      <c r="E653">
        <v>0.01</v>
      </c>
      <c r="F653">
        <v>0.01</v>
      </c>
      <c r="G653">
        <v>1.1100000000000001</v>
      </c>
      <c r="H653">
        <v>1.1200000000000001</v>
      </c>
      <c r="I653">
        <v>0.08</v>
      </c>
      <c r="J653">
        <v>0.1</v>
      </c>
      <c r="K653">
        <v>1313</v>
      </c>
      <c r="L653">
        <v>28</v>
      </c>
      <c r="M653">
        <v>0.15</v>
      </c>
      <c r="N653">
        <v>7.0000000000000007E-2</v>
      </c>
      <c r="O653">
        <v>11.8</v>
      </c>
      <c r="P653">
        <v>0.8</v>
      </c>
      <c r="Q653" s="7">
        <f t="shared" si="80"/>
        <v>2.4381134781890634</v>
      </c>
      <c r="R653" s="7">
        <f t="shared" si="81"/>
        <v>8.0416676331754658E-2</v>
      </c>
      <c r="S653" s="7">
        <f t="shared" si="82"/>
        <v>0.67772078213849463</v>
      </c>
      <c r="T653" s="7">
        <f t="shared" si="83"/>
        <v>5.682302724165119E-2</v>
      </c>
      <c r="U653" s="7">
        <f t="shared" si="84"/>
        <v>4.5947171670406406E-2</v>
      </c>
      <c r="V653" s="7">
        <f t="shared" si="85"/>
        <v>7.2798651789812707E-3</v>
      </c>
      <c r="W653" s="7">
        <f t="shared" si="86"/>
        <v>4.8175125412231205E-3</v>
      </c>
      <c r="X653" s="7">
        <f t="shared" si="87"/>
        <v>3.2272418197071169E-2</v>
      </c>
      <c r="Y653">
        <v>6.0821917808219181</v>
      </c>
      <c r="Z653">
        <v>2.4900000000000002</v>
      </c>
      <c r="AA653" t="s">
        <v>109</v>
      </c>
    </row>
    <row r="654" spans="1:27">
      <c r="A654" t="s">
        <v>1246</v>
      </c>
      <c r="B654" t="s">
        <v>1247</v>
      </c>
      <c r="C654">
        <v>-0.09</v>
      </c>
      <c r="D654">
        <v>-0.09</v>
      </c>
      <c r="E654">
        <v>0.02</v>
      </c>
      <c r="F654">
        <v>0.02</v>
      </c>
      <c r="G654">
        <v>0.82</v>
      </c>
      <c r="H654">
        <v>0.82</v>
      </c>
      <c r="I654">
        <v>7.0000000000000007E-2</v>
      </c>
      <c r="J654">
        <v>0.06</v>
      </c>
      <c r="K654">
        <v>788</v>
      </c>
      <c r="L654">
        <v>25</v>
      </c>
      <c r="M654">
        <v>0.41</v>
      </c>
      <c r="N654">
        <v>0.12</v>
      </c>
      <c r="O654" s="2"/>
      <c r="P654">
        <v>0.33</v>
      </c>
      <c r="Q654" s="7">
        <f t="shared" si="80"/>
        <v>1.5634842817338599</v>
      </c>
      <c r="R654" s="7">
        <f t="shared" si="81"/>
        <v>5.0474918586957199E-2</v>
      </c>
      <c r="S654" s="7">
        <f t="shared" si="82"/>
        <v>0</v>
      </c>
      <c r="T654" s="7">
        <f t="shared" si="83"/>
        <v>1.1980574165979198E-2</v>
      </c>
      <c r="U654" s="7">
        <f t="shared" si="84"/>
        <v>1.1980574165979198E-2</v>
      </c>
      <c r="V654" s="7">
        <f t="shared" si="85"/>
        <v>0</v>
      </c>
      <c r="W654" s="7">
        <f t="shared" si="86"/>
        <v>0</v>
      </c>
      <c r="X654" s="7">
        <f t="shared" si="87"/>
        <v>0</v>
      </c>
      <c r="Y654">
        <v>6.5</v>
      </c>
      <c r="Z654">
        <v>1.1499999999999999</v>
      </c>
      <c r="AA654" t="s">
        <v>100</v>
      </c>
    </row>
    <row r="655" spans="1:27">
      <c r="A655" t="s">
        <v>1248</v>
      </c>
      <c r="B655" t="s">
        <v>1247</v>
      </c>
      <c r="C655">
        <v>-0.09</v>
      </c>
      <c r="D655">
        <v>-0.09</v>
      </c>
      <c r="E655">
        <v>0.02</v>
      </c>
      <c r="F655">
        <v>0.02</v>
      </c>
      <c r="G655">
        <v>0.82</v>
      </c>
      <c r="H655">
        <v>0.82</v>
      </c>
      <c r="I655">
        <v>7.0000000000000007E-2</v>
      </c>
      <c r="J655">
        <v>0.06</v>
      </c>
      <c r="K655">
        <v>3700</v>
      </c>
      <c r="L655">
        <v>840</v>
      </c>
      <c r="M655">
        <v>0</v>
      </c>
      <c r="N655">
        <v>0</v>
      </c>
      <c r="O655" s="2"/>
      <c r="P655" s="2"/>
      <c r="Q655" s="7">
        <f t="shared" si="80"/>
        <v>4.3840670792768872</v>
      </c>
      <c r="R655" s="7">
        <f t="shared" si="81"/>
        <v>0.67209500718892545</v>
      </c>
      <c r="S655" s="7">
        <f t="shared" si="82"/>
        <v>0</v>
      </c>
      <c r="T655" s="7">
        <f t="shared" si="83"/>
        <v>0</v>
      </c>
      <c r="U655" s="7">
        <f t="shared" si="84"/>
        <v>0</v>
      </c>
      <c r="V655" s="7">
        <f t="shared" si="85"/>
        <v>0</v>
      </c>
      <c r="W655" s="7">
        <f t="shared" si="86"/>
        <v>0</v>
      </c>
      <c r="X655" s="7">
        <f t="shared" si="87"/>
        <v>0</v>
      </c>
      <c r="Y655" s="2"/>
      <c r="Z655" s="2"/>
      <c r="AA655" t="s">
        <v>100</v>
      </c>
    </row>
    <row r="656" spans="1:27">
      <c r="A656" t="s">
        <v>1249</v>
      </c>
      <c r="B656" t="s">
        <v>1250</v>
      </c>
      <c r="C656">
        <v>-0.26</v>
      </c>
      <c r="D656">
        <v>-0.26</v>
      </c>
      <c r="E656">
        <v>0.14000000000000001</v>
      </c>
      <c r="F656">
        <v>0.14000000000000001</v>
      </c>
      <c r="G656">
        <v>0.66</v>
      </c>
      <c r="H656">
        <v>0.66</v>
      </c>
      <c r="I656">
        <v>0.05</v>
      </c>
      <c r="J656">
        <v>0.05</v>
      </c>
      <c r="K656">
        <v>58.43</v>
      </c>
      <c r="L656">
        <v>0.13</v>
      </c>
      <c r="M656">
        <v>0.11</v>
      </c>
      <c r="N656">
        <v>0.1</v>
      </c>
      <c r="O656">
        <v>0.76900000000000002</v>
      </c>
      <c r="P656">
        <v>0.09</v>
      </c>
      <c r="Q656" s="7">
        <f t="shared" si="80"/>
        <v>0.2566906165304883</v>
      </c>
      <c r="R656" s="7">
        <f t="shared" si="81"/>
        <v>6.4932583421787029E-3</v>
      </c>
      <c r="S656" s="7">
        <f t="shared" si="82"/>
        <v>1.1059468115170317E-2</v>
      </c>
      <c r="T656" s="7">
        <f t="shared" si="83"/>
        <v>1.4151154280447977E-3</v>
      </c>
      <c r="U656" s="7">
        <f t="shared" si="84"/>
        <v>1.2943460732969161E-3</v>
      </c>
      <c r="V656" s="7">
        <f t="shared" si="85"/>
        <v>1.231441940144483E-4</v>
      </c>
      <c r="W656" s="7">
        <f t="shared" si="86"/>
        <v>8.2020129783338587E-6</v>
      </c>
      <c r="X656" s="7">
        <f t="shared" si="87"/>
        <v>5.5855899571567258E-4</v>
      </c>
      <c r="Y656">
        <v>7.5205479452054798</v>
      </c>
      <c r="Z656">
        <v>0.77</v>
      </c>
      <c r="AA656" t="s">
        <v>100</v>
      </c>
    </row>
    <row r="657" spans="1:27">
      <c r="A657" t="s">
        <v>1251</v>
      </c>
      <c r="B657" t="s">
        <v>1252</v>
      </c>
      <c r="C657">
        <v>0.06</v>
      </c>
      <c r="D657">
        <v>0.06</v>
      </c>
      <c r="E657">
        <v>7.0000000000000007E-2</v>
      </c>
      <c r="F657">
        <v>0.03</v>
      </c>
      <c r="G657">
        <v>1.0900000000000001</v>
      </c>
      <c r="H657">
        <v>1.1599999999999999</v>
      </c>
      <c r="I657">
        <v>0.08</v>
      </c>
      <c r="J657">
        <v>0.11</v>
      </c>
      <c r="K657">
        <v>227</v>
      </c>
      <c r="L657">
        <v>0.2</v>
      </c>
      <c r="M657">
        <v>0.29699999999999999</v>
      </c>
      <c r="N657">
        <v>2.5999999999999999E-2</v>
      </c>
      <c r="O657">
        <v>58.3</v>
      </c>
      <c r="P657">
        <v>1.8</v>
      </c>
      <c r="Q657" s="7">
        <f t="shared" si="80"/>
        <v>0.76555193444756686</v>
      </c>
      <c r="R657" s="7">
        <f t="shared" si="81"/>
        <v>2.4202658215762701E-2</v>
      </c>
      <c r="S657" s="7">
        <f t="shared" si="82"/>
        <v>1.8441955641855161</v>
      </c>
      <c r="T657" s="7">
        <f t="shared" si="83"/>
        <v>0.10332349792292803</v>
      </c>
      <c r="U657" s="7">
        <f t="shared" si="84"/>
        <v>5.6939142633515079E-2</v>
      </c>
      <c r="V657" s="7">
        <f t="shared" si="85"/>
        <v>1.5618577225088377E-2</v>
      </c>
      <c r="W657" s="7">
        <f t="shared" si="86"/>
        <v>5.4161396892379323E-4</v>
      </c>
      <c r="X657" s="7">
        <f t="shared" si="87"/>
        <v>8.4790600652207643E-2</v>
      </c>
      <c r="Y657">
        <v>9.8876712328767127</v>
      </c>
      <c r="Z657">
        <v>14.2</v>
      </c>
      <c r="AA657" t="s">
        <v>1521</v>
      </c>
    </row>
    <row r="658" spans="1:27">
      <c r="A658" t="s">
        <v>1253</v>
      </c>
      <c r="B658" t="s">
        <v>1254</v>
      </c>
      <c r="C658">
        <v>0.22</v>
      </c>
      <c r="D658">
        <v>0.22</v>
      </c>
      <c r="E658">
        <v>0.02</v>
      </c>
      <c r="F658">
        <v>0.02</v>
      </c>
      <c r="G658">
        <v>1.23</v>
      </c>
      <c r="H658">
        <v>1.24</v>
      </c>
      <c r="I658">
        <v>0.08</v>
      </c>
      <c r="J658">
        <v>0.12</v>
      </c>
      <c r="K658">
        <v>2.1375000000000002</v>
      </c>
      <c r="L658">
        <v>2.0000000000000001E-4</v>
      </c>
      <c r="M658">
        <v>8.0000000000000002E-3</v>
      </c>
      <c r="N658">
        <v>4.0000000000000001E-3</v>
      </c>
      <c r="O658">
        <v>207.7</v>
      </c>
      <c r="P658">
        <v>0.8</v>
      </c>
      <c r="Q658" s="7">
        <f t="shared" si="80"/>
        <v>3.4904605538367023E-2</v>
      </c>
      <c r="R658" s="7">
        <f t="shared" si="81"/>
        <v>1.1259571224982903E-3</v>
      </c>
      <c r="S658" s="7">
        <f t="shared" si="82"/>
        <v>1.518970195633411</v>
      </c>
      <c r="T658" s="7">
        <f t="shared" si="83"/>
        <v>6.5593531993518236E-2</v>
      </c>
      <c r="U658" s="7">
        <f t="shared" si="84"/>
        <v>5.8506314709038457E-3</v>
      </c>
      <c r="V658" s="7">
        <f t="shared" si="85"/>
        <v>4.8610157310337022E-5</v>
      </c>
      <c r="W658" s="7">
        <f t="shared" si="86"/>
        <v>4.737528875269897E-5</v>
      </c>
      <c r="X658" s="7">
        <f t="shared" si="87"/>
        <v>6.5332051425092963E-2</v>
      </c>
      <c r="Y658">
        <v>0.23835616438356161</v>
      </c>
      <c r="Z658">
        <v>3.2</v>
      </c>
      <c r="AA658" t="s">
        <v>115</v>
      </c>
    </row>
    <row r="659" spans="1:27">
      <c r="A659" t="s">
        <v>1255</v>
      </c>
      <c r="B659" t="s">
        <v>1256</v>
      </c>
      <c r="C659">
        <v>0.02</v>
      </c>
      <c r="D659">
        <v>0.02</v>
      </c>
      <c r="E659">
        <v>0.02</v>
      </c>
      <c r="F659">
        <v>0.02</v>
      </c>
      <c r="G659">
        <v>1</v>
      </c>
      <c r="H659">
        <v>1.01</v>
      </c>
      <c r="I659">
        <v>7.0000000000000007E-2</v>
      </c>
      <c r="J659">
        <v>0.08</v>
      </c>
      <c r="K659">
        <v>1534</v>
      </c>
      <c r="L659">
        <v>280</v>
      </c>
      <c r="M659">
        <v>0.73</v>
      </c>
      <c r="N659">
        <v>0.21</v>
      </c>
      <c r="O659">
        <v>37</v>
      </c>
      <c r="P659">
        <v>15</v>
      </c>
      <c r="Q659" s="7">
        <f t="shared" si="80"/>
        <v>2.6129360937060504</v>
      </c>
      <c r="R659" s="7">
        <f t="shared" si="81"/>
        <v>0.32535656978432115</v>
      </c>
      <c r="S659" s="7">
        <f t="shared" si="82"/>
        <v>1.4441296430547448</v>
      </c>
      <c r="T659" s="7">
        <f t="shared" si="83"/>
        <v>0.76129388696178024</v>
      </c>
      <c r="U659" s="7">
        <f t="shared" si="84"/>
        <v>0.58545796340057221</v>
      </c>
      <c r="V659" s="7">
        <f t="shared" si="85"/>
        <v>0.47395648529285445</v>
      </c>
      <c r="W659" s="7">
        <f t="shared" si="86"/>
        <v>8.7865341168041899E-2</v>
      </c>
      <c r="X659" s="7">
        <f t="shared" si="87"/>
        <v>6.672546205533475E-2</v>
      </c>
      <c r="Y659">
        <v>12.87671232876712</v>
      </c>
      <c r="Z659">
        <v>6.27</v>
      </c>
      <c r="AA659" t="s">
        <v>115</v>
      </c>
    </row>
    <row r="660" spans="1:27">
      <c r="A660" t="s">
        <v>1257</v>
      </c>
      <c r="B660" t="s">
        <v>1258</v>
      </c>
      <c r="C660">
        <v>0.37</v>
      </c>
      <c r="D660">
        <v>0.37</v>
      </c>
      <c r="E660">
        <v>0.06</v>
      </c>
      <c r="F660">
        <v>0.06</v>
      </c>
      <c r="G660">
        <v>1.42</v>
      </c>
      <c r="H660">
        <v>1.39</v>
      </c>
      <c r="I660">
        <v>0.11</v>
      </c>
      <c r="J660">
        <v>0.11</v>
      </c>
      <c r="K660">
        <v>1475</v>
      </c>
      <c r="L660">
        <v>55</v>
      </c>
      <c r="M660">
        <v>0.7</v>
      </c>
      <c r="N660">
        <v>0.2</v>
      </c>
      <c r="O660">
        <v>132</v>
      </c>
      <c r="P660">
        <v>17</v>
      </c>
      <c r="Q660" s="7">
        <f t="shared" si="80"/>
        <v>2.831420490529625</v>
      </c>
      <c r="R660" s="7">
        <f t="shared" si="81"/>
        <v>0.10262889693985157</v>
      </c>
      <c r="S660" s="7">
        <f t="shared" si="82"/>
        <v>6.5742020696548735</v>
      </c>
      <c r="T660" s="7">
        <f t="shared" si="83"/>
        <v>2.025023115102754</v>
      </c>
      <c r="U660" s="7">
        <f t="shared" si="84"/>
        <v>0.84667753927373346</v>
      </c>
      <c r="V660" s="7">
        <f t="shared" si="85"/>
        <v>1.8046829210817301</v>
      </c>
      <c r="W660" s="7">
        <f t="shared" si="86"/>
        <v>8.1713246063506967E-2</v>
      </c>
      <c r="X660" s="7">
        <f t="shared" si="87"/>
        <v>0.34684039696020924</v>
      </c>
      <c r="Y660">
        <v>8.087671232876712</v>
      </c>
      <c r="Z660">
        <v>26.2</v>
      </c>
      <c r="AA660" t="s">
        <v>115</v>
      </c>
    </row>
    <row r="661" spans="1:27">
      <c r="A661" t="s">
        <v>1259</v>
      </c>
      <c r="B661" t="s">
        <v>1260</v>
      </c>
      <c r="C661">
        <v>0.14000000000000001</v>
      </c>
      <c r="D661">
        <v>0.14000000000000001</v>
      </c>
      <c r="E661">
        <v>0.05</v>
      </c>
      <c r="F661">
        <v>0.05</v>
      </c>
      <c r="G661">
        <v>1.35</v>
      </c>
      <c r="H661">
        <v>1.36</v>
      </c>
      <c r="I661">
        <v>0.1</v>
      </c>
      <c r="J661">
        <v>0.14000000000000001</v>
      </c>
      <c r="K661">
        <v>1634</v>
      </c>
      <c r="L661">
        <v>17</v>
      </c>
      <c r="M661">
        <v>0.72299999999999998</v>
      </c>
      <c r="N661">
        <v>1.6E-2</v>
      </c>
      <c r="O661" s="2"/>
      <c r="P661" s="2"/>
      <c r="Q661" s="7">
        <f t="shared" si="80"/>
        <v>3.0094405001707769</v>
      </c>
      <c r="R661" s="7">
        <f t="shared" si="81"/>
        <v>0.10535359122967763</v>
      </c>
      <c r="S661" s="7">
        <f t="shared" si="82"/>
        <v>0</v>
      </c>
      <c r="T661" s="7">
        <f t="shared" si="83"/>
        <v>0</v>
      </c>
      <c r="U661" s="7">
        <f t="shared" si="84"/>
        <v>0</v>
      </c>
      <c r="V661" s="7">
        <f t="shared" si="85"/>
        <v>0</v>
      </c>
      <c r="W661" s="7">
        <f t="shared" si="86"/>
        <v>0</v>
      </c>
      <c r="X661" s="7">
        <f t="shared" si="87"/>
        <v>0</v>
      </c>
      <c r="Y661" s="2"/>
      <c r="Z661" s="2"/>
      <c r="AA661" t="s">
        <v>46</v>
      </c>
    </row>
    <row r="662" spans="1:27">
      <c r="A662" t="s">
        <v>1261</v>
      </c>
      <c r="B662" t="s">
        <v>1261</v>
      </c>
      <c r="C662">
        <v>0.04</v>
      </c>
      <c r="D662">
        <v>0.04</v>
      </c>
      <c r="E662">
        <v>0.1</v>
      </c>
      <c r="F662">
        <v>0.1</v>
      </c>
      <c r="G662">
        <v>2.2400000000000002</v>
      </c>
      <c r="H662">
        <v>2.23</v>
      </c>
      <c r="I662">
        <v>0.33</v>
      </c>
      <c r="J662">
        <v>0.33</v>
      </c>
      <c r="K662">
        <v>1270</v>
      </c>
      <c r="L662">
        <v>57</v>
      </c>
      <c r="M662">
        <v>0.17</v>
      </c>
      <c r="N662">
        <v>0.16</v>
      </c>
      <c r="O662" s="2"/>
      <c r="P662" s="2"/>
      <c r="Q662" s="7">
        <f t="shared" si="80"/>
        <v>2.9999143724300259</v>
      </c>
      <c r="R662" s="7">
        <f t="shared" si="81"/>
        <v>0.17307373281802027</v>
      </c>
      <c r="S662" s="7">
        <f t="shared" si="82"/>
        <v>0</v>
      </c>
      <c r="T662" s="7">
        <f t="shared" si="83"/>
        <v>0</v>
      </c>
      <c r="U662" s="7">
        <f t="shared" si="84"/>
        <v>0</v>
      </c>
      <c r="V662" s="7">
        <f t="shared" si="85"/>
        <v>0</v>
      </c>
      <c r="W662" s="7">
        <f t="shared" si="86"/>
        <v>0</v>
      </c>
      <c r="X662" s="7">
        <f t="shared" si="87"/>
        <v>0</v>
      </c>
      <c r="Y662" s="2"/>
      <c r="Z662" s="2"/>
      <c r="AA662" t="s">
        <v>902</v>
      </c>
    </row>
    <row r="663" spans="1:27">
      <c r="A663" t="s">
        <v>1262</v>
      </c>
      <c r="B663" t="s">
        <v>1261</v>
      </c>
      <c r="C663">
        <v>0.04</v>
      </c>
      <c r="D663">
        <v>0.04</v>
      </c>
      <c r="E663">
        <v>0.1</v>
      </c>
      <c r="F663">
        <v>0.1</v>
      </c>
      <c r="G663">
        <v>2.23</v>
      </c>
      <c r="H663">
        <v>2.23</v>
      </c>
      <c r="I663">
        <v>0.33</v>
      </c>
      <c r="J663">
        <v>0.33</v>
      </c>
      <c r="K663">
        <v>1270</v>
      </c>
      <c r="L663">
        <v>57</v>
      </c>
      <c r="M663">
        <v>0.17</v>
      </c>
      <c r="N663">
        <v>0.16</v>
      </c>
      <c r="O663" s="2"/>
      <c r="P663" s="2"/>
      <c r="Q663" s="7">
        <f t="shared" si="80"/>
        <v>2.9999143724300259</v>
      </c>
      <c r="R663" s="7">
        <f t="shared" si="81"/>
        <v>0.17307373281802027</v>
      </c>
      <c r="S663" s="7">
        <f t="shared" si="82"/>
        <v>0</v>
      </c>
      <c r="T663" s="7">
        <f t="shared" si="83"/>
        <v>0</v>
      </c>
      <c r="U663" s="7">
        <f t="shared" si="84"/>
        <v>0</v>
      </c>
      <c r="V663" s="7">
        <f t="shared" si="85"/>
        <v>0</v>
      </c>
      <c r="W663" s="7">
        <f t="shared" si="86"/>
        <v>0</v>
      </c>
      <c r="X663" s="7">
        <f t="shared" si="87"/>
        <v>0</v>
      </c>
      <c r="Y663" s="2"/>
      <c r="Z663" s="2"/>
      <c r="AA663" t="s">
        <v>902</v>
      </c>
    </row>
    <row r="664" spans="1:27">
      <c r="A664" t="s">
        <v>1263</v>
      </c>
      <c r="B664" t="s">
        <v>1264</v>
      </c>
      <c r="C664">
        <v>-0.17</v>
      </c>
      <c r="D664">
        <v>-0.17</v>
      </c>
      <c r="E664">
        <v>0.08</v>
      </c>
      <c r="F664">
        <v>0.08</v>
      </c>
      <c r="G664">
        <v>1.06</v>
      </c>
      <c r="H664">
        <v>1.06</v>
      </c>
      <c r="I664">
        <v>0.11</v>
      </c>
      <c r="J664">
        <v>0.11</v>
      </c>
      <c r="K664">
        <v>13.481</v>
      </c>
      <c r="L664">
        <v>1E-3</v>
      </c>
      <c r="M664">
        <v>0.05</v>
      </c>
      <c r="N664">
        <v>0.02</v>
      </c>
      <c r="O664" s="2"/>
      <c r="P664" s="2"/>
      <c r="Q664" s="7">
        <f t="shared" si="80"/>
        <v>0.11308060357919382</v>
      </c>
      <c r="R664" s="7">
        <f t="shared" si="81"/>
        <v>3.9115972028590691E-3</v>
      </c>
      <c r="S664" s="7">
        <f t="shared" si="82"/>
        <v>0</v>
      </c>
      <c r="T664" s="7">
        <f t="shared" si="83"/>
        <v>0</v>
      </c>
      <c r="U664" s="7">
        <f t="shared" si="84"/>
        <v>0</v>
      </c>
      <c r="V664" s="7">
        <f t="shared" si="85"/>
        <v>0</v>
      </c>
      <c r="W664" s="7">
        <f t="shared" si="86"/>
        <v>0</v>
      </c>
      <c r="X664" s="7">
        <f t="shared" si="87"/>
        <v>0</v>
      </c>
      <c r="Y664" s="2"/>
      <c r="Z664" s="2"/>
      <c r="AA664" t="s">
        <v>1265</v>
      </c>
    </row>
    <row r="665" spans="1:27">
      <c r="A665" t="s">
        <v>1266</v>
      </c>
      <c r="B665" t="s">
        <v>1264</v>
      </c>
      <c r="C665">
        <v>-0.17</v>
      </c>
      <c r="D665">
        <v>-0.17</v>
      </c>
      <c r="E665">
        <v>0.08</v>
      </c>
      <c r="F665">
        <v>0.08</v>
      </c>
      <c r="G665">
        <v>1.06</v>
      </c>
      <c r="H665">
        <v>1.06</v>
      </c>
      <c r="I665">
        <v>0.11</v>
      </c>
      <c r="J665">
        <v>0.11</v>
      </c>
      <c r="K665">
        <v>674</v>
      </c>
      <c r="L665">
        <v>4</v>
      </c>
      <c r="M665">
        <v>0.5</v>
      </c>
      <c r="N665">
        <v>0.02</v>
      </c>
      <c r="O665" s="2"/>
      <c r="P665" s="2"/>
      <c r="Q665" s="7">
        <f t="shared" si="80"/>
        <v>1.5346640148718866</v>
      </c>
      <c r="R665" s="7">
        <f t="shared" si="81"/>
        <v>5.3431978358383106E-2</v>
      </c>
      <c r="S665" s="7">
        <f t="shared" si="82"/>
        <v>0</v>
      </c>
      <c r="T665" s="7">
        <f t="shared" si="83"/>
        <v>0</v>
      </c>
      <c r="U665" s="7">
        <f t="shared" si="84"/>
        <v>0</v>
      </c>
      <c r="V665" s="7">
        <f t="shared" si="85"/>
        <v>0</v>
      </c>
      <c r="W665" s="7">
        <f t="shared" si="86"/>
        <v>0</v>
      </c>
      <c r="X665" s="7">
        <f t="shared" si="87"/>
        <v>0</v>
      </c>
      <c r="Y665" s="2"/>
      <c r="Z665" s="2"/>
      <c r="AA665" t="s">
        <v>1265</v>
      </c>
    </row>
    <row r="666" spans="1:27">
      <c r="A666" t="s">
        <v>1267</v>
      </c>
      <c r="B666" t="s">
        <v>1264</v>
      </c>
      <c r="C666">
        <v>-0.17</v>
      </c>
      <c r="D666">
        <v>-0.17</v>
      </c>
      <c r="E666">
        <v>0.08</v>
      </c>
      <c r="F666">
        <v>0.08</v>
      </c>
      <c r="G666">
        <v>1.1299999999999999</v>
      </c>
      <c r="H666">
        <v>1.06</v>
      </c>
      <c r="I666">
        <v>0.09</v>
      </c>
      <c r="J666">
        <v>0.11</v>
      </c>
      <c r="K666">
        <v>13.481</v>
      </c>
      <c r="L666">
        <v>1E-3</v>
      </c>
      <c r="M666">
        <v>0.05</v>
      </c>
      <c r="N666">
        <v>0.02</v>
      </c>
      <c r="O666">
        <v>956</v>
      </c>
      <c r="P666" s="2"/>
      <c r="Q666" s="7">
        <f t="shared" si="80"/>
        <v>0.11308060357919382</v>
      </c>
      <c r="R666" s="7">
        <f t="shared" si="81"/>
        <v>3.9115972028590691E-3</v>
      </c>
      <c r="S666" s="7">
        <f t="shared" si="82"/>
        <v>11.62079339810067</v>
      </c>
      <c r="T666" s="7">
        <f t="shared" si="83"/>
        <v>0.65788397856748759</v>
      </c>
      <c r="U666" s="7">
        <f t="shared" si="84"/>
        <v>0</v>
      </c>
      <c r="V666" s="7">
        <f t="shared" si="85"/>
        <v>1.1649918193584631E-2</v>
      </c>
      <c r="W666" s="7">
        <f t="shared" si="86"/>
        <v>2.8733757134981764E-4</v>
      </c>
      <c r="X666" s="7">
        <f t="shared" si="87"/>
        <v>0.65778075838305683</v>
      </c>
      <c r="Y666" s="2"/>
      <c r="Z666" s="2"/>
      <c r="AA666" t="s">
        <v>1265</v>
      </c>
    </row>
    <row r="667" spans="1:27">
      <c r="A667" t="s">
        <v>1268</v>
      </c>
      <c r="B667" t="s">
        <v>1264</v>
      </c>
      <c r="C667">
        <v>-0.17</v>
      </c>
      <c r="D667">
        <v>-0.17</v>
      </c>
      <c r="E667">
        <v>0.08</v>
      </c>
      <c r="F667">
        <v>0.08</v>
      </c>
      <c r="G667">
        <v>1.1299999999999999</v>
      </c>
      <c r="H667">
        <v>1.06</v>
      </c>
      <c r="I667">
        <v>0.09</v>
      </c>
      <c r="J667">
        <v>0.11</v>
      </c>
      <c r="K667">
        <v>674</v>
      </c>
      <c r="L667">
        <v>4</v>
      </c>
      <c r="M667">
        <v>0.5</v>
      </c>
      <c r="N667">
        <v>0.02</v>
      </c>
      <c r="O667">
        <v>1370</v>
      </c>
      <c r="P667" s="2"/>
      <c r="Q667" s="7">
        <f t="shared" si="80"/>
        <v>1.5346640148718866</v>
      </c>
      <c r="R667" s="7">
        <f t="shared" si="81"/>
        <v>5.3431978358383106E-2</v>
      </c>
      <c r="S667" s="7">
        <f t="shared" si="82"/>
        <v>53.196765935522286</v>
      </c>
      <c r="T667" s="7">
        <f t="shared" si="83"/>
        <v>3.095338014316936</v>
      </c>
      <c r="U667" s="7">
        <f t="shared" si="84"/>
        <v>0</v>
      </c>
      <c r="V667" s="7">
        <f t="shared" si="85"/>
        <v>0.70929021247363044</v>
      </c>
      <c r="W667" s="7">
        <f t="shared" si="86"/>
        <v>0.10523593656878791</v>
      </c>
      <c r="X667" s="7">
        <f t="shared" si="87"/>
        <v>3.0111376944635251</v>
      </c>
      <c r="Y667" s="2"/>
      <c r="Z667" s="2"/>
      <c r="AA667" t="s">
        <v>1265</v>
      </c>
    </row>
    <row r="668" spans="1:27">
      <c r="A668" t="s">
        <v>1269</v>
      </c>
      <c r="B668" t="s">
        <v>1270</v>
      </c>
      <c r="C668">
        <v>0.02</v>
      </c>
      <c r="D668">
        <v>0.02</v>
      </c>
      <c r="E668">
        <v>0.03</v>
      </c>
      <c r="F668">
        <v>0.03</v>
      </c>
      <c r="G668">
        <v>0.85</v>
      </c>
      <c r="H668">
        <v>0.79</v>
      </c>
      <c r="I668">
        <v>0.08</v>
      </c>
      <c r="J668">
        <v>0.06</v>
      </c>
      <c r="K668">
        <v>2754</v>
      </c>
      <c r="L668">
        <v>87</v>
      </c>
      <c r="M668">
        <v>0.53</v>
      </c>
      <c r="N668">
        <v>0.12</v>
      </c>
      <c r="O668">
        <v>34.700000000000003</v>
      </c>
      <c r="P668">
        <v>4.5</v>
      </c>
      <c r="Q668" s="7">
        <f t="shared" si="80"/>
        <v>3.5562292092911045</v>
      </c>
      <c r="R668" s="7">
        <f t="shared" si="81"/>
        <v>0.11711058320236875</v>
      </c>
      <c r="S668" s="7">
        <f t="shared" si="82"/>
        <v>1.7338318686524987</v>
      </c>
      <c r="T668" s="7">
        <f t="shared" si="83"/>
        <v>0.29682755505118386</v>
      </c>
      <c r="U668" s="7">
        <f t="shared" si="84"/>
        <v>0.22484851322582836</v>
      </c>
      <c r="V668" s="7">
        <f t="shared" si="85"/>
        <v>0.15334683193755932</v>
      </c>
      <c r="W668" s="7">
        <f t="shared" si="86"/>
        <v>1.8257488812971141E-2</v>
      </c>
      <c r="X668" s="7">
        <f t="shared" si="87"/>
        <v>0.11705194049974676</v>
      </c>
      <c r="Y668">
        <v>10.49</v>
      </c>
      <c r="Z668">
        <v>9.1999999999999993</v>
      </c>
      <c r="AA668" t="s">
        <v>137</v>
      </c>
    </row>
    <row r="669" spans="1:27">
      <c r="A669" t="s">
        <v>1271</v>
      </c>
      <c r="B669" t="s">
        <v>1272</v>
      </c>
      <c r="C669">
        <v>0.33</v>
      </c>
      <c r="D669">
        <v>0.4</v>
      </c>
      <c r="E669">
        <v>0.05</v>
      </c>
      <c r="F669">
        <v>0.04</v>
      </c>
      <c r="G669">
        <v>1.18</v>
      </c>
      <c r="H669">
        <v>1.19</v>
      </c>
      <c r="I669">
        <v>0.06</v>
      </c>
      <c r="J669">
        <v>0.12</v>
      </c>
      <c r="K669">
        <v>3.41587</v>
      </c>
      <c r="L669">
        <v>5.9000000000000003E-4</v>
      </c>
      <c r="M669">
        <v>0.13300000000000001</v>
      </c>
      <c r="N669">
        <v>7.1999999999999995E-2</v>
      </c>
      <c r="O669">
        <v>36.1</v>
      </c>
      <c r="P669">
        <v>3</v>
      </c>
      <c r="Q669" s="7">
        <f t="shared" si="80"/>
        <v>4.7060293733740231E-2</v>
      </c>
      <c r="R669" s="7">
        <f t="shared" si="81"/>
        <v>1.5818678946339583E-3</v>
      </c>
      <c r="S669" s="7">
        <f t="shared" si="82"/>
        <v>0.29765072663074243</v>
      </c>
      <c r="T669" s="7">
        <f t="shared" si="83"/>
        <v>2.683965219595438E-2</v>
      </c>
      <c r="U669" s="7">
        <f t="shared" si="84"/>
        <v>2.4735517448538157E-2</v>
      </c>
      <c r="V669" s="7">
        <f t="shared" si="85"/>
        <v>2.9016302965313326E-3</v>
      </c>
      <c r="W669" s="7">
        <f t="shared" si="86"/>
        <v>1.7137062077122186E-5</v>
      </c>
      <c r="X669" s="7">
        <f t="shared" si="87"/>
        <v>1.0005066441369493E-2</v>
      </c>
      <c r="Y669" s="2"/>
      <c r="Z669">
        <v>6.2</v>
      </c>
      <c r="AA669" t="s">
        <v>1521</v>
      </c>
    </row>
    <row r="670" spans="1:27">
      <c r="A670" t="s">
        <v>1273</v>
      </c>
      <c r="B670" t="s">
        <v>1274</v>
      </c>
      <c r="C670">
        <v>-0.13</v>
      </c>
      <c r="D670">
        <v>-0.09</v>
      </c>
      <c r="E670">
        <v>0.04</v>
      </c>
      <c r="F670">
        <v>0.01</v>
      </c>
      <c r="G670">
        <v>0.97</v>
      </c>
      <c r="H670">
        <v>1</v>
      </c>
      <c r="I670">
        <v>7.0000000000000007E-2</v>
      </c>
      <c r="J670">
        <v>0.08</v>
      </c>
      <c r="K670">
        <v>2166</v>
      </c>
      <c r="L670">
        <v>38</v>
      </c>
      <c r="M670">
        <v>0.2</v>
      </c>
      <c r="N670">
        <v>0.05</v>
      </c>
      <c r="O670">
        <v>28.9</v>
      </c>
      <c r="P670">
        <v>2.2000000000000002</v>
      </c>
      <c r="Q670" s="7">
        <f t="shared" si="80"/>
        <v>3.2777593020106868</v>
      </c>
      <c r="R670" s="7">
        <f t="shared" si="81"/>
        <v>9.5444463993913889E-2</v>
      </c>
      <c r="S670" s="7">
        <f t="shared" si="82"/>
        <v>1.8021728081144388</v>
      </c>
      <c r="T670" s="7">
        <f t="shared" si="83"/>
        <v>0.16234999601585126</v>
      </c>
      <c r="U670" s="7">
        <f t="shared" si="84"/>
        <v>0.13718962553120298</v>
      </c>
      <c r="V670" s="7">
        <f t="shared" si="85"/>
        <v>1.8772633417858738E-2</v>
      </c>
      <c r="W670" s="7">
        <f t="shared" si="86"/>
        <v>1.0539022269675081E-2</v>
      </c>
      <c r="X670" s="7">
        <f t="shared" si="87"/>
        <v>8.4101397712007156E-2</v>
      </c>
      <c r="Y670">
        <v>11.052054794520551</v>
      </c>
      <c r="Z670">
        <v>9.1</v>
      </c>
      <c r="AA670" t="s">
        <v>1521</v>
      </c>
    </row>
    <row r="671" spans="1:27">
      <c r="A671" t="s">
        <v>1275</v>
      </c>
      <c r="B671" t="s">
        <v>1276</v>
      </c>
      <c r="K671">
        <v>298.5</v>
      </c>
      <c r="L671">
        <v>0.1</v>
      </c>
      <c r="M671">
        <v>0.9</v>
      </c>
      <c r="N671">
        <v>3.6999999999999998E-2</v>
      </c>
      <c r="O671" s="2"/>
      <c r="P671" s="2"/>
      <c r="Q671" s="7">
        <f t="shared" si="80"/>
        <v>0</v>
      </c>
      <c r="R671" s="7" t="e">
        <f t="shared" si="81"/>
        <v>#DIV/0!</v>
      </c>
      <c r="S671" s="7">
        <f t="shared" si="82"/>
        <v>0</v>
      </c>
      <c r="T671" s="7" t="e">
        <f t="shared" si="83"/>
        <v>#DIV/0!</v>
      </c>
      <c r="U671" s="7">
        <f t="shared" si="84"/>
        <v>0</v>
      </c>
      <c r="V671" s="7">
        <f t="shared" si="85"/>
        <v>0</v>
      </c>
      <c r="W671" s="7">
        <f t="shared" si="86"/>
        <v>0</v>
      </c>
      <c r="X671" s="7" t="e">
        <f t="shared" si="87"/>
        <v>#DIV/0!</v>
      </c>
      <c r="Y671">
        <v>9</v>
      </c>
      <c r="Z671">
        <v>11.63</v>
      </c>
      <c r="AA671" s="2"/>
    </row>
    <row r="672" spans="1:27">
      <c r="A672" t="s">
        <v>1277</v>
      </c>
      <c r="B672" t="s">
        <v>1278</v>
      </c>
      <c r="C672">
        <v>0.22</v>
      </c>
      <c r="D672">
        <v>0.3</v>
      </c>
      <c r="E672">
        <v>0.05</v>
      </c>
      <c r="F672">
        <v>0.03</v>
      </c>
      <c r="G672">
        <v>1.48</v>
      </c>
      <c r="H672">
        <v>1.36</v>
      </c>
      <c r="I672">
        <v>0.02</v>
      </c>
      <c r="J672">
        <v>0.09</v>
      </c>
      <c r="K672">
        <v>256.77999999999997</v>
      </c>
      <c r="L672">
        <v>0.05</v>
      </c>
      <c r="M672">
        <v>0.67300000000000004</v>
      </c>
      <c r="N672">
        <v>7.0000000000000001E-3</v>
      </c>
      <c r="O672" s="2"/>
      <c r="P672">
        <v>4</v>
      </c>
      <c r="Q672" s="7">
        <f t="shared" si="80"/>
        <v>0.87637878573605554</v>
      </c>
      <c r="R672" s="7">
        <f t="shared" si="81"/>
        <v>1.9332219721972087E-2</v>
      </c>
      <c r="S672" s="7">
        <f t="shared" si="82"/>
        <v>0</v>
      </c>
      <c r="T672" s="7">
        <f t="shared" si="83"/>
        <v>0.11354595423573351</v>
      </c>
      <c r="U672" s="7">
        <f t="shared" si="84"/>
        <v>0.11354595423573351</v>
      </c>
      <c r="V672" s="7">
        <f t="shared" si="85"/>
        <v>0</v>
      </c>
      <c r="W672" s="7">
        <f t="shared" si="86"/>
        <v>0</v>
      </c>
      <c r="X672" s="7">
        <f t="shared" si="87"/>
        <v>0</v>
      </c>
      <c r="Y672">
        <v>8.0630136986301366</v>
      </c>
      <c r="Z672">
        <v>15.2</v>
      </c>
      <c r="AA672" t="s">
        <v>1521</v>
      </c>
    </row>
    <row r="673" spans="1:27">
      <c r="A673" t="s">
        <v>1279</v>
      </c>
      <c r="B673" t="s">
        <v>1278</v>
      </c>
      <c r="C673">
        <v>0.22</v>
      </c>
      <c r="D673">
        <v>0.3</v>
      </c>
      <c r="E673">
        <v>0.05</v>
      </c>
      <c r="F673">
        <v>0.03</v>
      </c>
      <c r="G673">
        <v>1.48</v>
      </c>
      <c r="H673">
        <v>1.36</v>
      </c>
      <c r="I673">
        <v>0.02</v>
      </c>
      <c r="J673">
        <v>0.09</v>
      </c>
      <c r="K673">
        <v>85.2</v>
      </c>
      <c r="L673">
        <v>0.1</v>
      </c>
      <c r="M673">
        <v>0</v>
      </c>
      <c r="N673">
        <v>0</v>
      </c>
      <c r="O673" s="2"/>
      <c r="P673">
        <v>0.08</v>
      </c>
      <c r="Q673" s="7">
        <f t="shared" si="80"/>
        <v>0.42002723975477635</v>
      </c>
      <c r="R673" s="7">
        <f t="shared" si="81"/>
        <v>9.2711340523098686E-3</v>
      </c>
      <c r="S673" s="7">
        <f t="shared" si="82"/>
        <v>0</v>
      </c>
      <c r="T673" s="7">
        <f t="shared" si="83"/>
        <v>2.1255563033957129E-3</v>
      </c>
      <c r="U673" s="7">
        <f t="shared" si="84"/>
        <v>2.1255563033957129E-3</v>
      </c>
      <c r="V673" s="7">
        <f t="shared" si="85"/>
        <v>0</v>
      </c>
      <c r="W673" s="7">
        <f t="shared" si="86"/>
        <v>0</v>
      </c>
      <c r="X673" s="7">
        <f t="shared" si="87"/>
        <v>0</v>
      </c>
      <c r="Y673" s="2"/>
      <c r="Z673" s="2"/>
      <c r="AA673" t="s">
        <v>1521</v>
      </c>
    </row>
    <row r="674" spans="1:27">
      <c r="A674" t="s">
        <v>1280</v>
      </c>
      <c r="B674" t="s">
        <v>1281</v>
      </c>
      <c r="C674">
        <v>-0.24</v>
      </c>
      <c r="D674">
        <v>-0.24</v>
      </c>
      <c r="E674">
        <v>0.01</v>
      </c>
      <c r="F674">
        <v>0.01</v>
      </c>
      <c r="G674">
        <v>0.86</v>
      </c>
      <c r="H674">
        <v>0.86</v>
      </c>
      <c r="I674">
        <v>0.06</v>
      </c>
      <c r="J674">
        <v>0.06</v>
      </c>
      <c r="K674">
        <v>49.77</v>
      </c>
      <c r="L674">
        <v>7.0000000000000007E-2</v>
      </c>
      <c r="M674">
        <v>0.31</v>
      </c>
      <c r="N674">
        <v>0.1</v>
      </c>
      <c r="O674">
        <v>3.69</v>
      </c>
      <c r="P674">
        <v>0.25</v>
      </c>
      <c r="Q674" s="7">
        <f t="shared" si="80"/>
        <v>0.25193161339419512</v>
      </c>
      <c r="R674" s="7">
        <f t="shared" si="81"/>
        <v>5.8636349061800108E-3</v>
      </c>
      <c r="S674" s="7">
        <f t="shared" si="82"/>
        <v>5.7405243437789216E-2</v>
      </c>
      <c r="T674" s="7">
        <f t="shared" si="83"/>
        <v>5.1119391933660144E-3</v>
      </c>
      <c r="U674" s="7">
        <f t="shared" si="84"/>
        <v>3.8892441353515724E-3</v>
      </c>
      <c r="V674" s="7">
        <f t="shared" si="85"/>
        <v>1.9687604232453428E-3</v>
      </c>
      <c r="W674" s="7">
        <f t="shared" si="86"/>
        <v>2.6912913004120598E-5</v>
      </c>
      <c r="X674" s="7">
        <f t="shared" si="87"/>
        <v>2.6700113226878703E-3</v>
      </c>
      <c r="Y674">
        <v>4.4000000000000004</v>
      </c>
      <c r="Z674">
        <v>1.23</v>
      </c>
      <c r="AA674" t="s">
        <v>292</v>
      </c>
    </row>
    <row r="675" spans="1:27">
      <c r="A675" t="s">
        <v>1282</v>
      </c>
      <c r="B675" t="s">
        <v>1283</v>
      </c>
      <c r="C675">
        <v>0.39</v>
      </c>
      <c r="D675">
        <v>0.36</v>
      </c>
      <c r="E675">
        <v>0.1</v>
      </c>
      <c r="F675">
        <v>0.02</v>
      </c>
      <c r="G675">
        <v>1.25</v>
      </c>
      <c r="H675">
        <v>1.22</v>
      </c>
      <c r="I675">
        <v>0.1</v>
      </c>
      <c r="J675">
        <v>0.12</v>
      </c>
      <c r="K675">
        <v>1179</v>
      </c>
      <c r="L675">
        <v>34</v>
      </c>
      <c r="M675">
        <v>0.12</v>
      </c>
      <c r="N675">
        <v>0.05</v>
      </c>
      <c r="O675" s="2"/>
      <c r="P675" s="2"/>
      <c r="Q675" s="7">
        <f t="shared" si="80"/>
        <v>2.3348943664386685</v>
      </c>
      <c r="R675" s="7">
        <f t="shared" si="81"/>
        <v>8.8744209821388448E-2</v>
      </c>
      <c r="S675" s="7">
        <f t="shared" si="82"/>
        <v>0</v>
      </c>
      <c r="T675" s="7">
        <f t="shared" si="83"/>
        <v>0</v>
      </c>
      <c r="U675" s="7">
        <f t="shared" si="84"/>
        <v>0</v>
      </c>
      <c r="V675" s="7">
        <f t="shared" si="85"/>
        <v>0</v>
      </c>
      <c r="W675" s="7">
        <f t="shared" si="86"/>
        <v>0</v>
      </c>
      <c r="X675" s="7">
        <f t="shared" si="87"/>
        <v>0</v>
      </c>
      <c r="Y675" s="2"/>
      <c r="Z675" s="2"/>
      <c r="AA675" t="s">
        <v>1521</v>
      </c>
    </row>
    <row r="676" spans="1:27">
      <c r="A676" t="s">
        <v>1284</v>
      </c>
      <c r="B676" t="s">
        <v>1285</v>
      </c>
      <c r="K676">
        <v>145.40199999999999</v>
      </c>
      <c r="L676">
        <v>1.2999999999999999E-2</v>
      </c>
      <c r="M676">
        <v>0.3226</v>
      </c>
      <c r="N676">
        <v>1.4E-3</v>
      </c>
      <c r="O676" s="2"/>
      <c r="P676" s="2"/>
      <c r="Q676" s="7">
        <f t="shared" si="80"/>
        <v>0</v>
      </c>
      <c r="R676" s="7" t="e">
        <f t="shared" si="81"/>
        <v>#DIV/0!</v>
      </c>
      <c r="S676" s="7">
        <f t="shared" si="82"/>
        <v>0</v>
      </c>
      <c r="T676" s="7" t="e">
        <f t="shared" si="83"/>
        <v>#DIV/0!</v>
      </c>
      <c r="U676" s="7">
        <f t="shared" si="84"/>
        <v>0</v>
      </c>
      <c r="V676" s="7">
        <f t="shared" si="85"/>
        <v>0</v>
      </c>
      <c r="W676" s="7">
        <f t="shared" si="86"/>
        <v>0</v>
      </c>
      <c r="X676" s="7" t="e">
        <f t="shared" si="87"/>
        <v>#DIV/0!</v>
      </c>
      <c r="Y676">
        <v>3.937260273972603</v>
      </c>
      <c r="Z676">
        <v>9.07</v>
      </c>
      <c r="AA676" s="2"/>
    </row>
    <row r="677" spans="1:27">
      <c r="A677" t="s">
        <v>1286</v>
      </c>
      <c r="B677" t="s">
        <v>1287</v>
      </c>
      <c r="C677">
        <v>0.27</v>
      </c>
      <c r="D677">
        <v>0.27</v>
      </c>
      <c r="E677">
        <v>0.02</v>
      </c>
      <c r="F677">
        <v>0.02</v>
      </c>
      <c r="G677">
        <v>1.05</v>
      </c>
      <c r="H677">
        <v>1.06</v>
      </c>
      <c r="I677">
        <v>7.0000000000000007E-2</v>
      </c>
      <c r="J677">
        <v>0.09</v>
      </c>
      <c r="K677">
        <v>325.81</v>
      </c>
      <c r="L677">
        <v>0.26</v>
      </c>
      <c r="M677">
        <v>0.33400000000000002</v>
      </c>
      <c r="N677">
        <v>1.0999999999999999E-2</v>
      </c>
      <c r="O677" s="2"/>
      <c r="P677">
        <v>1.7</v>
      </c>
      <c r="Q677" s="7">
        <f t="shared" si="80"/>
        <v>0.94525645555659665</v>
      </c>
      <c r="R677" s="7">
        <f t="shared" si="81"/>
        <v>2.6757267277140059E-2</v>
      </c>
      <c r="S677" s="7">
        <f t="shared" si="82"/>
        <v>0</v>
      </c>
      <c r="T677" s="7">
        <f t="shared" si="83"/>
        <v>5.6385333495196956E-2</v>
      </c>
      <c r="U677" s="7">
        <f t="shared" si="84"/>
        <v>5.6385333495196956E-2</v>
      </c>
      <c r="V677" s="7">
        <f t="shared" si="85"/>
        <v>0</v>
      </c>
      <c r="W677" s="7">
        <f t="shared" si="86"/>
        <v>0</v>
      </c>
      <c r="X677" s="7">
        <f t="shared" si="87"/>
        <v>0</v>
      </c>
      <c r="Y677">
        <v>3.9753424657534251</v>
      </c>
      <c r="Z677">
        <v>7.9</v>
      </c>
      <c r="AA677" t="s">
        <v>292</v>
      </c>
    </row>
    <row r="678" spans="1:27">
      <c r="A678" t="s">
        <v>1288</v>
      </c>
      <c r="B678" t="s">
        <v>1287</v>
      </c>
      <c r="C678">
        <v>0.27</v>
      </c>
      <c r="D678">
        <v>0.27</v>
      </c>
      <c r="E678">
        <v>0.02</v>
      </c>
      <c r="F678">
        <v>0.02</v>
      </c>
      <c r="G678">
        <v>1.05</v>
      </c>
      <c r="H678">
        <v>1.06</v>
      </c>
      <c r="I678">
        <v>7.0000000000000007E-2</v>
      </c>
      <c r="J678">
        <v>0.09</v>
      </c>
      <c r="K678">
        <v>162</v>
      </c>
      <c r="L678">
        <v>3</v>
      </c>
      <c r="M678">
        <v>0.04</v>
      </c>
      <c r="N678">
        <v>0.04</v>
      </c>
      <c r="O678" s="2"/>
      <c r="P678" s="2"/>
      <c r="Q678" s="7">
        <f t="shared" si="80"/>
        <v>0.5932668134223118</v>
      </c>
      <c r="R678" s="7">
        <f t="shared" si="81"/>
        <v>1.8318524749359057E-2</v>
      </c>
      <c r="S678" s="7">
        <f t="shared" si="82"/>
        <v>0</v>
      </c>
      <c r="T678" s="7">
        <f t="shared" si="83"/>
        <v>0</v>
      </c>
      <c r="U678" s="7">
        <f t="shared" si="84"/>
        <v>0</v>
      </c>
      <c r="V678" s="7">
        <f t="shared" si="85"/>
        <v>0</v>
      </c>
      <c r="W678" s="7">
        <f t="shared" si="86"/>
        <v>0</v>
      </c>
      <c r="X678" s="7">
        <f t="shared" si="87"/>
        <v>0</v>
      </c>
      <c r="Y678" s="2"/>
      <c r="Z678" s="2"/>
      <c r="AA678" t="s">
        <v>292</v>
      </c>
    </row>
    <row r="679" spans="1:27">
      <c r="A679" t="s">
        <v>1289</v>
      </c>
      <c r="B679" t="s">
        <v>1290</v>
      </c>
      <c r="C679">
        <v>0.08</v>
      </c>
      <c r="D679">
        <v>0.08</v>
      </c>
      <c r="E679">
        <v>0.04</v>
      </c>
      <c r="F679">
        <v>0.04</v>
      </c>
      <c r="G679">
        <v>0.83</v>
      </c>
      <c r="H679">
        <v>0.83</v>
      </c>
      <c r="I679">
        <v>0.08</v>
      </c>
      <c r="J679">
        <v>7.0000000000000007E-2</v>
      </c>
      <c r="K679">
        <v>143.58000000000001</v>
      </c>
      <c r="L679">
        <v>0.6</v>
      </c>
      <c r="M679">
        <v>0.14000000000000001</v>
      </c>
      <c r="N679">
        <v>0.03</v>
      </c>
      <c r="O679">
        <v>18.3</v>
      </c>
      <c r="P679">
        <v>0.5</v>
      </c>
      <c r="Q679" s="7">
        <f t="shared" si="80"/>
        <v>0.50453746463703852</v>
      </c>
      <c r="R679" s="7">
        <f t="shared" si="81"/>
        <v>1.425326009291485E-2</v>
      </c>
      <c r="S679" s="7">
        <f t="shared" si="82"/>
        <v>0.41220470204521903</v>
      </c>
      <c r="T679" s="7">
        <f t="shared" si="83"/>
        <v>2.8841878225750673E-2</v>
      </c>
      <c r="U679" s="7">
        <f t="shared" si="84"/>
        <v>1.1262423553148059E-2</v>
      </c>
      <c r="V679" s="7">
        <f t="shared" si="85"/>
        <v>1.7658708165951855E-3</v>
      </c>
      <c r="W679" s="7">
        <f t="shared" si="86"/>
        <v>5.741812258604523E-4</v>
      </c>
      <c r="X679" s="7">
        <f t="shared" si="87"/>
        <v>2.6487049127403631E-2</v>
      </c>
      <c r="Y679">
        <v>1.0493150684931509</v>
      </c>
      <c r="Z679">
        <v>2</v>
      </c>
      <c r="AA679" t="s">
        <v>100</v>
      </c>
    </row>
    <row r="680" spans="1:27">
      <c r="A680" t="s">
        <v>1291</v>
      </c>
      <c r="B680" t="s">
        <v>1292</v>
      </c>
      <c r="C680">
        <v>0.02</v>
      </c>
      <c r="D680">
        <v>0.02</v>
      </c>
      <c r="E680">
        <v>0.01</v>
      </c>
      <c r="F680">
        <v>0.01</v>
      </c>
      <c r="G680">
        <v>1.04</v>
      </c>
      <c r="H680">
        <v>1.05</v>
      </c>
      <c r="I680">
        <v>7.0000000000000007E-2</v>
      </c>
      <c r="J680">
        <v>0.09</v>
      </c>
      <c r="K680">
        <v>13.186</v>
      </c>
      <c r="L680">
        <v>6.0000000000000001E-3</v>
      </c>
      <c r="M680">
        <v>0.15</v>
      </c>
      <c r="N680">
        <v>0.11</v>
      </c>
      <c r="O680">
        <v>2.21</v>
      </c>
      <c r="P680">
        <v>0.23</v>
      </c>
      <c r="Q680" s="7">
        <f t="shared" si="80"/>
        <v>0.11107335865193378</v>
      </c>
      <c r="R680" s="7">
        <f t="shared" si="81"/>
        <v>3.1737033996369324E-3</v>
      </c>
      <c r="S680" s="7">
        <f t="shared" si="82"/>
        <v>2.6231595241155741E-2</v>
      </c>
      <c r="T680" s="7">
        <f t="shared" si="83"/>
        <v>3.001348837049808E-3</v>
      </c>
      <c r="U680" s="7">
        <f t="shared" si="84"/>
        <v>2.729985025097656E-3</v>
      </c>
      <c r="V680" s="7">
        <f t="shared" si="85"/>
        <v>4.4278396059239852E-4</v>
      </c>
      <c r="W680" s="7">
        <f t="shared" si="86"/>
        <v>3.978703964986464E-6</v>
      </c>
      <c r="X680" s="7">
        <f t="shared" si="87"/>
        <v>1.1658486773846995E-3</v>
      </c>
      <c r="Y680">
        <v>7.4876712328767123</v>
      </c>
      <c r="Z680">
        <v>1.42</v>
      </c>
      <c r="AA680" t="s">
        <v>292</v>
      </c>
    </row>
    <row r="681" spans="1:27">
      <c r="A681" t="s">
        <v>1293</v>
      </c>
      <c r="B681" t="s">
        <v>1292</v>
      </c>
      <c r="C681">
        <v>0.02</v>
      </c>
      <c r="D681">
        <v>0.02</v>
      </c>
      <c r="E681">
        <v>0.01</v>
      </c>
      <c r="F681">
        <v>0.01</v>
      </c>
      <c r="G681">
        <v>1.04</v>
      </c>
      <c r="H681">
        <v>1.05</v>
      </c>
      <c r="I681">
        <v>7.0000000000000007E-2</v>
      </c>
      <c r="J681">
        <v>0.09</v>
      </c>
      <c r="K681">
        <v>46.024999999999999</v>
      </c>
      <c r="L681">
        <v>7.2999999999999995E-2</v>
      </c>
      <c r="M681">
        <v>0.24</v>
      </c>
      <c r="N681">
        <v>0.18</v>
      </c>
      <c r="O681">
        <v>1.82</v>
      </c>
      <c r="P681">
        <v>0.96</v>
      </c>
      <c r="Q681" s="7">
        <f t="shared" si="80"/>
        <v>0.2555820729025598</v>
      </c>
      <c r="R681" s="7">
        <f t="shared" si="81"/>
        <v>7.307344081375235E-3</v>
      </c>
      <c r="S681" s="7">
        <f t="shared" si="82"/>
        <v>3.2175352560458621E-2</v>
      </c>
      <c r="T681" s="7">
        <f t="shared" si="83"/>
        <v>1.7095506908329328E-2</v>
      </c>
      <c r="U681" s="7">
        <f t="shared" si="84"/>
        <v>1.6971614537384761E-2</v>
      </c>
      <c r="V681" s="7">
        <f t="shared" si="85"/>
        <v>1.4749312718716173E-3</v>
      </c>
      <c r="W681" s="7">
        <f t="shared" si="86"/>
        <v>1.7011050059123517E-5</v>
      </c>
      <c r="X681" s="7">
        <f t="shared" si="87"/>
        <v>1.4300156693537163E-3</v>
      </c>
      <c r="Y681">
        <v>7.4876712328767123</v>
      </c>
      <c r="Z681">
        <v>1.42</v>
      </c>
      <c r="AA681" t="s">
        <v>292</v>
      </c>
    </row>
    <row r="682" spans="1:27">
      <c r="A682" t="s">
        <v>1294</v>
      </c>
      <c r="B682" t="s">
        <v>1295</v>
      </c>
      <c r="C682">
        <v>0.09</v>
      </c>
      <c r="D682">
        <v>0.09</v>
      </c>
      <c r="E682">
        <v>0.05</v>
      </c>
      <c r="F682">
        <v>0.05</v>
      </c>
      <c r="G682">
        <v>0.98</v>
      </c>
      <c r="H682">
        <v>0.99</v>
      </c>
      <c r="I682">
        <v>0.08</v>
      </c>
      <c r="J682">
        <v>0.09</v>
      </c>
      <c r="K682">
        <v>30.052</v>
      </c>
      <c r="L682">
        <v>2.7E-2</v>
      </c>
      <c r="M682">
        <v>0.2</v>
      </c>
      <c r="N682">
        <v>0.06</v>
      </c>
      <c r="O682">
        <v>46.6</v>
      </c>
      <c r="P682">
        <v>3</v>
      </c>
      <c r="Q682" s="7">
        <f t="shared" si="80"/>
        <v>0.1886247781568669</v>
      </c>
      <c r="R682" s="7">
        <f t="shared" si="81"/>
        <v>5.7170188164521775E-3</v>
      </c>
      <c r="S682" s="7">
        <f t="shared" si="82"/>
        <v>0.69360616646779372</v>
      </c>
      <c r="T682" s="7">
        <f t="shared" si="83"/>
        <v>5.8866792451760692E-2</v>
      </c>
      <c r="U682" s="7">
        <f t="shared" si="84"/>
        <v>4.4652757497926632E-2</v>
      </c>
      <c r="V682" s="7">
        <f t="shared" si="85"/>
        <v>8.6700770808474225E-3</v>
      </c>
      <c r="W682" s="7">
        <f t="shared" si="86"/>
        <v>2.077217988223794E-4</v>
      </c>
      <c r="X682" s="7">
        <f t="shared" si="87"/>
        <v>3.736598876594175E-2</v>
      </c>
      <c r="Y682">
        <v>2.331506849315069</v>
      </c>
      <c r="Z682">
        <v>15.1</v>
      </c>
      <c r="AA682" t="s">
        <v>1296</v>
      </c>
    </row>
    <row r="683" spans="1:27">
      <c r="A683" t="s">
        <v>1297</v>
      </c>
      <c r="B683" t="s">
        <v>1295</v>
      </c>
      <c r="C683">
        <v>0.09</v>
      </c>
      <c r="D683">
        <v>0.09</v>
      </c>
      <c r="E683">
        <v>0.05</v>
      </c>
      <c r="F683">
        <v>0.05</v>
      </c>
      <c r="G683">
        <v>0.98</v>
      </c>
      <c r="H683">
        <v>0.99</v>
      </c>
      <c r="I683">
        <v>0.08</v>
      </c>
      <c r="J683">
        <v>0.09</v>
      </c>
      <c r="K683">
        <v>192.9</v>
      </c>
      <c r="L683">
        <v>0.9</v>
      </c>
      <c r="M683">
        <v>0.06</v>
      </c>
      <c r="N683">
        <v>0.06</v>
      </c>
      <c r="O683">
        <v>63.9</v>
      </c>
      <c r="P683">
        <v>4.3</v>
      </c>
      <c r="Q683" s="7">
        <f t="shared" si="80"/>
        <v>0.65148532926614022</v>
      </c>
      <c r="R683" s="7">
        <f t="shared" si="81"/>
        <v>1.9845705576091166E-2</v>
      </c>
      <c r="S683" s="7">
        <f t="shared" si="82"/>
        <v>1.8007858899625255</v>
      </c>
      <c r="T683" s="7">
        <f t="shared" si="83"/>
        <v>0.15538988355417777</v>
      </c>
      <c r="U683" s="7">
        <f t="shared" si="84"/>
        <v>0.12117964517744693</v>
      </c>
      <c r="V683" s="7">
        <f t="shared" si="85"/>
        <v>6.5062517100211662E-3</v>
      </c>
      <c r="W683" s="7">
        <f t="shared" si="86"/>
        <v>2.8006001399106164E-3</v>
      </c>
      <c r="X683" s="7">
        <f t="shared" si="87"/>
        <v>9.7012034476095646E-2</v>
      </c>
      <c r="Y683">
        <v>2.331506849315069</v>
      </c>
      <c r="Z683">
        <v>15.1</v>
      </c>
      <c r="AA683" t="s">
        <v>1296</v>
      </c>
    </row>
    <row r="684" spans="1:27">
      <c r="A684" t="s">
        <v>1298</v>
      </c>
      <c r="B684" t="s">
        <v>1299</v>
      </c>
      <c r="C684">
        <v>0</v>
      </c>
      <c r="D684">
        <v>0</v>
      </c>
      <c r="E684">
        <v>0.05</v>
      </c>
      <c r="F684">
        <v>0.05</v>
      </c>
      <c r="G684">
        <v>1.38</v>
      </c>
      <c r="H684">
        <v>1.43</v>
      </c>
      <c r="I684">
        <v>0.12</v>
      </c>
      <c r="J684">
        <v>0.22</v>
      </c>
      <c r="K684">
        <v>507</v>
      </c>
      <c r="L684">
        <v>16</v>
      </c>
      <c r="M684">
        <v>0.157</v>
      </c>
      <c r="N684">
        <v>8.5999999999999993E-2</v>
      </c>
      <c r="O684">
        <v>23.5</v>
      </c>
      <c r="P684">
        <v>1.9</v>
      </c>
      <c r="Q684" s="7">
        <f t="shared" si="80"/>
        <v>1.4025620241500012</v>
      </c>
      <c r="R684" s="7">
        <f t="shared" si="81"/>
        <v>7.7743944422879005E-2</v>
      </c>
      <c r="S684" s="7">
        <f t="shared" si="82"/>
        <v>1.1554517899746095</v>
      </c>
      <c r="T684" s="7">
        <f t="shared" si="83"/>
        <v>0.115365507372582</v>
      </c>
      <c r="U684" s="7">
        <f t="shared" si="84"/>
        <v>9.3419506423479057E-2</v>
      </c>
      <c r="V684" s="7">
        <f t="shared" si="85"/>
        <v>1.5995175140269685E-2</v>
      </c>
      <c r="W684" s="7">
        <f t="shared" si="86"/>
        <v>1.2154653937931465E-2</v>
      </c>
      <c r="X684" s="7">
        <f t="shared" si="87"/>
        <v>6.464065957899913E-2</v>
      </c>
      <c r="Y684">
        <v>2.838356164383562</v>
      </c>
      <c r="Z684">
        <v>5.7</v>
      </c>
      <c r="AA684" t="s">
        <v>25</v>
      </c>
    </row>
    <row r="685" spans="1:27">
      <c r="A685" t="s">
        <v>1300</v>
      </c>
      <c r="B685" t="s">
        <v>1301</v>
      </c>
      <c r="C685">
        <v>-0.18</v>
      </c>
      <c r="D685">
        <v>-0.18</v>
      </c>
      <c r="K685">
        <v>482</v>
      </c>
      <c r="L685">
        <v>5</v>
      </c>
      <c r="M685">
        <v>0.11</v>
      </c>
      <c r="N685">
        <v>0.105</v>
      </c>
      <c r="O685" s="2"/>
      <c r="P685" s="2"/>
      <c r="Q685" s="7">
        <f t="shared" si="80"/>
        <v>0</v>
      </c>
      <c r="R685" s="7" t="e">
        <f t="shared" si="81"/>
        <v>#DIV/0!</v>
      </c>
      <c r="S685" s="7">
        <f t="shared" si="82"/>
        <v>0</v>
      </c>
      <c r="T685" s="7" t="e">
        <f t="shared" si="83"/>
        <v>#DIV/0!</v>
      </c>
      <c r="U685" s="7">
        <f t="shared" si="84"/>
        <v>0</v>
      </c>
      <c r="V685" s="7">
        <f t="shared" si="85"/>
        <v>0</v>
      </c>
      <c r="W685" s="7">
        <f t="shared" si="86"/>
        <v>0</v>
      </c>
      <c r="X685" s="7" t="e">
        <f t="shared" si="87"/>
        <v>#DIV/0!</v>
      </c>
      <c r="Y685">
        <v>8.0246575342465754</v>
      </c>
      <c r="Z685">
        <v>50.9</v>
      </c>
      <c r="AA685" t="s">
        <v>860</v>
      </c>
    </row>
    <row r="686" spans="1:27">
      <c r="A686" t="s">
        <v>1302</v>
      </c>
      <c r="B686" t="s">
        <v>1303</v>
      </c>
      <c r="C686">
        <v>0.41</v>
      </c>
      <c r="D686">
        <v>0.26</v>
      </c>
      <c r="E686">
        <v>0.09</v>
      </c>
      <c r="F686">
        <v>0.04</v>
      </c>
      <c r="G686">
        <v>1.03</v>
      </c>
      <c r="H686">
        <v>0.92</v>
      </c>
      <c r="I686">
        <v>0.09</v>
      </c>
      <c r="J686">
        <v>0.08</v>
      </c>
      <c r="K686">
        <v>4375</v>
      </c>
      <c r="L686">
        <v>169</v>
      </c>
      <c r="M686">
        <v>0.06</v>
      </c>
      <c r="N686">
        <v>0.04</v>
      </c>
      <c r="O686" s="2"/>
      <c r="P686" s="2"/>
      <c r="Q686" s="7">
        <f t="shared" si="80"/>
        <v>5.0939272442888797</v>
      </c>
      <c r="R686" s="7">
        <f t="shared" si="81"/>
        <v>0.19750679020248232</v>
      </c>
      <c r="S686" s="7">
        <f t="shared" si="82"/>
        <v>0</v>
      </c>
      <c r="T686" s="7">
        <f t="shared" si="83"/>
        <v>0</v>
      </c>
      <c r="U686" s="7">
        <f t="shared" si="84"/>
        <v>0</v>
      </c>
      <c r="V686" s="7">
        <f t="shared" si="85"/>
        <v>0</v>
      </c>
      <c r="W686" s="7">
        <f t="shared" si="86"/>
        <v>0</v>
      </c>
      <c r="X686" s="7">
        <f t="shared" si="87"/>
        <v>0</v>
      </c>
      <c r="Y686">
        <v>11.17808219178082</v>
      </c>
      <c r="Z686">
        <v>7.9</v>
      </c>
      <c r="AA686" t="s">
        <v>1521</v>
      </c>
    </row>
    <row r="687" spans="1:27">
      <c r="A687" t="s">
        <v>1305</v>
      </c>
      <c r="B687" t="s">
        <v>1306</v>
      </c>
      <c r="C687">
        <v>-0.2</v>
      </c>
      <c r="D687">
        <v>-0.2</v>
      </c>
      <c r="E687">
        <v>0.02</v>
      </c>
      <c r="F687">
        <v>0.02</v>
      </c>
      <c r="G687">
        <v>1.41</v>
      </c>
      <c r="H687">
        <v>1.33</v>
      </c>
      <c r="I687">
        <v>0.09</v>
      </c>
      <c r="J687">
        <v>0.1</v>
      </c>
      <c r="K687">
        <v>361.1</v>
      </c>
      <c r="L687">
        <v>9.9</v>
      </c>
      <c r="M687">
        <v>0</v>
      </c>
      <c r="N687">
        <v>0.14000000000000001</v>
      </c>
      <c r="O687">
        <v>25.9</v>
      </c>
      <c r="P687">
        <v>3.5</v>
      </c>
      <c r="Q687" s="7">
        <f t="shared" si="80"/>
        <v>1.0918767782716385</v>
      </c>
      <c r="R687" s="7">
        <f t="shared" si="81"/>
        <v>3.3869363527767593E-2</v>
      </c>
      <c r="S687" s="7">
        <f t="shared" si="82"/>
        <v>1.0972026388117726</v>
      </c>
      <c r="T687" s="7">
        <f t="shared" si="83"/>
        <v>0.15663575280780828</v>
      </c>
      <c r="U687" s="7">
        <f t="shared" si="84"/>
        <v>0.14827062686645578</v>
      </c>
      <c r="V687" s="7">
        <f t="shared" si="85"/>
        <v>0</v>
      </c>
      <c r="W687" s="7">
        <f t="shared" si="86"/>
        <v>1.0027052639376491E-2</v>
      </c>
      <c r="X687" s="7">
        <f t="shared" si="87"/>
        <v>4.9497863405042364E-2</v>
      </c>
      <c r="Y687">
        <v>3.8328767123287668</v>
      </c>
      <c r="Z687">
        <v>5.4</v>
      </c>
      <c r="AA687" t="s">
        <v>25</v>
      </c>
    </row>
    <row r="688" spans="1:27">
      <c r="A688" t="s">
        <v>1307</v>
      </c>
      <c r="B688" t="s">
        <v>1308</v>
      </c>
      <c r="C688">
        <v>-0.28999999999999998</v>
      </c>
      <c r="D688">
        <v>-0.28999999999999998</v>
      </c>
      <c r="E688">
        <v>0.05</v>
      </c>
      <c r="F688">
        <v>0.05</v>
      </c>
      <c r="G688">
        <v>3.66</v>
      </c>
      <c r="H688">
        <v>3.66</v>
      </c>
      <c r="I688">
        <v>1.02</v>
      </c>
      <c r="J688">
        <v>1.03</v>
      </c>
      <c r="K688">
        <v>647.29999999999995</v>
      </c>
      <c r="L688">
        <v>16.8</v>
      </c>
      <c r="M688">
        <v>0.3</v>
      </c>
      <c r="N688">
        <v>0.1</v>
      </c>
      <c r="O688">
        <v>104.8</v>
      </c>
      <c r="P688">
        <v>10.6</v>
      </c>
      <c r="Q688" s="7">
        <f t="shared" si="80"/>
        <v>2.2578869328553486</v>
      </c>
      <c r="R688" s="7">
        <f t="shared" si="81"/>
        <v>0.21537827070437668</v>
      </c>
      <c r="S688" s="7">
        <f t="shared" si="82"/>
        <v>10.102946673099968</v>
      </c>
      <c r="T688" s="7">
        <f t="shared" si="83"/>
        <v>2.1647384312934048</v>
      </c>
      <c r="U688" s="7">
        <f t="shared" si="84"/>
        <v>1.0218629268593478</v>
      </c>
      <c r="V688" s="7">
        <f t="shared" si="85"/>
        <v>0.33306417603626265</v>
      </c>
      <c r="W688" s="7">
        <f t="shared" si="86"/>
        <v>8.7403833414737939E-2</v>
      </c>
      <c r="X688" s="7">
        <f t="shared" si="87"/>
        <v>1.8770502015595567</v>
      </c>
      <c r="Y688">
        <v>5.0410958904109586</v>
      </c>
      <c r="Z688">
        <v>50</v>
      </c>
      <c r="AA688" t="s">
        <v>28</v>
      </c>
    </row>
    <row r="689" spans="1:27">
      <c r="A689" t="s">
        <v>1309</v>
      </c>
      <c r="B689" t="s">
        <v>1310</v>
      </c>
      <c r="C689">
        <v>0.38</v>
      </c>
      <c r="D689">
        <v>0.38</v>
      </c>
      <c r="E689">
        <v>0.02</v>
      </c>
      <c r="F689">
        <v>0.02</v>
      </c>
      <c r="G689">
        <v>1.24</v>
      </c>
      <c r="H689">
        <v>1.25</v>
      </c>
      <c r="I689">
        <v>0.09</v>
      </c>
      <c r="J689">
        <v>0.13</v>
      </c>
      <c r="K689">
        <v>498.9</v>
      </c>
      <c r="L689">
        <v>1</v>
      </c>
      <c r="M689">
        <v>0.71</v>
      </c>
      <c r="N689">
        <v>0.04</v>
      </c>
      <c r="O689">
        <v>20.8</v>
      </c>
      <c r="P689">
        <v>1.5</v>
      </c>
      <c r="Q689" s="7">
        <f t="shared" si="80"/>
        <v>1.3267337101333099</v>
      </c>
      <c r="R689" s="7">
        <f t="shared" si="81"/>
        <v>4.6027591593060121E-2</v>
      </c>
      <c r="S689" s="7">
        <f t="shared" si="82"/>
        <v>0.66310411293510918</v>
      </c>
      <c r="T689" s="7">
        <f t="shared" si="83"/>
        <v>6.8863556643479595E-2</v>
      </c>
      <c r="U689" s="7">
        <f t="shared" si="84"/>
        <v>4.7820008144358842E-2</v>
      </c>
      <c r="V689" s="7">
        <f t="shared" si="85"/>
        <v>3.7975714473396052E-2</v>
      </c>
      <c r="W689" s="7">
        <f t="shared" si="86"/>
        <v>4.43044105655849E-4</v>
      </c>
      <c r="X689" s="7">
        <f t="shared" si="87"/>
        <v>3.1828997420885234E-2</v>
      </c>
      <c r="Y689">
        <v>5.0191780821917806</v>
      </c>
      <c r="Z689">
        <v>4.5999999999999996</v>
      </c>
      <c r="AA689" t="s">
        <v>115</v>
      </c>
    </row>
    <row r="690" spans="1:27">
      <c r="A690" t="s">
        <v>1311</v>
      </c>
      <c r="B690" t="s">
        <v>1312</v>
      </c>
      <c r="C690">
        <v>-0.18</v>
      </c>
      <c r="D690">
        <v>-0.18</v>
      </c>
      <c r="E690">
        <v>0.01</v>
      </c>
      <c r="F690">
        <v>0.01</v>
      </c>
      <c r="G690">
        <v>0.96</v>
      </c>
      <c r="H690">
        <v>0.96</v>
      </c>
      <c r="I690">
        <v>7.0000000000000007E-2</v>
      </c>
      <c r="J690">
        <v>7.0000000000000007E-2</v>
      </c>
      <c r="K690">
        <v>8.1256000000000004</v>
      </c>
      <c r="L690">
        <v>1.2999999999999999E-3</v>
      </c>
      <c r="M690">
        <v>0.1</v>
      </c>
      <c r="N690">
        <v>0.05</v>
      </c>
      <c r="O690">
        <v>3.02</v>
      </c>
      <c r="P690">
        <v>0.18</v>
      </c>
      <c r="Q690" s="7">
        <f t="shared" si="80"/>
        <v>7.8066635207392682E-2</v>
      </c>
      <c r="R690" s="7">
        <f t="shared" si="81"/>
        <v>1.897471208335867E-3</v>
      </c>
      <c r="S690" s="7">
        <f t="shared" si="82"/>
        <v>2.8917938603339119E-2</v>
      </c>
      <c r="T690" s="7">
        <f t="shared" si="83"/>
        <v>2.2289384199041949E-3</v>
      </c>
      <c r="U690" s="7">
        <f t="shared" si="84"/>
        <v>1.7235857445698811E-3</v>
      </c>
      <c r="V690" s="7">
        <f t="shared" si="85"/>
        <v>1.4605019496635919E-4</v>
      </c>
      <c r="W690" s="7">
        <f t="shared" si="86"/>
        <v>1.5421761750656714E-6</v>
      </c>
      <c r="X690" s="7">
        <f t="shared" si="87"/>
        <v>1.405733126551207E-3</v>
      </c>
      <c r="Y690">
        <v>7.4438356164383563</v>
      </c>
      <c r="Z690">
        <v>1.48</v>
      </c>
      <c r="AA690" t="s">
        <v>292</v>
      </c>
    </row>
    <row r="691" spans="1:27">
      <c r="A691" t="s">
        <v>1313</v>
      </c>
      <c r="B691" t="s">
        <v>1312</v>
      </c>
      <c r="C691">
        <v>-0.18</v>
      </c>
      <c r="D691">
        <v>-0.18</v>
      </c>
      <c r="E691">
        <v>0.01</v>
      </c>
      <c r="F691">
        <v>0.01</v>
      </c>
      <c r="G691">
        <v>0.96</v>
      </c>
      <c r="H691">
        <v>0.96</v>
      </c>
      <c r="I691">
        <v>7.0000000000000007E-2</v>
      </c>
      <c r="J691">
        <v>7.0000000000000007E-2</v>
      </c>
      <c r="K691">
        <v>103.49</v>
      </c>
      <c r="L691">
        <v>0.57999999999999996</v>
      </c>
      <c r="M691">
        <v>0.37</v>
      </c>
      <c r="N691">
        <v>0.19</v>
      </c>
      <c r="O691">
        <v>1.98</v>
      </c>
      <c r="P691">
        <v>0.37</v>
      </c>
      <c r="Q691" s="7">
        <f t="shared" si="80"/>
        <v>0.42575598268003273</v>
      </c>
      <c r="R691" s="7">
        <f t="shared" si="81"/>
        <v>1.0469786747622296E-2</v>
      </c>
      <c r="S691" s="7">
        <f t="shared" si="82"/>
        <v>4.134149606383343E-2</v>
      </c>
      <c r="T691" s="7">
        <f t="shared" si="83"/>
        <v>8.6640408063697535E-3</v>
      </c>
      <c r="U691" s="7">
        <f t="shared" si="84"/>
        <v>7.7254310826355395E-3</v>
      </c>
      <c r="V691" s="7">
        <f t="shared" si="85"/>
        <v>3.3672890433176805E-3</v>
      </c>
      <c r="W691" s="7">
        <f t="shared" si="86"/>
        <v>7.7231512600326572E-5</v>
      </c>
      <c r="X691" s="7">
        <f t="shared" si="87"/>
        <v>2.0096560586585696E-3</v>
      </c>
      <c r="Y691">
        <v>7.4438356164383563</v>
      </c>
      <c r="Z691">
        <v>1.48</v>
      </c>
      <c r="AA691" t="s">
        <v>292</v>
      </c>
    </row>
    <row r="692" spans="1:27">
      <c r="A692" t="s">
        <v>1314</v>
      </c>
      <c r="B692" t="s">
        <v>1315</v>
      </c>
      <c r="C692">
        <v>-0.35</v>
      </c>
      <c r="D692">
        <v>-0.35</v>
      </c>
      <c r="E692">
        <v>0.02</v>
      </c>
      <c r="F692">
        <v>0.02</v>
      </c>
      <c r="G692">
        <v>0.75</v>
      </c>
      <c r="H692">
        <v>0.75</v>
      </c>
      <c r="I692">
        <v>0.06</v>
      </c>
      <c r="J692">
        <v>0.04</v>
      </c>
      <c r="K692">
        <v>9.4939999999999998</v>
      </c>
      <c r="L692">
        <v>5.0000000000000001E-3</v>
      </c>
      <c r="M692">
        <v>0</v>
      </c>
      <c r="N692">
        <v>0</v>
      </c>
      <c r="O692">
        <v>2.75</v>
      </c>
      <c r="P692">
        <v>0.39</v>
      </c>
      <c r="Q692" s="7">
        <f t="shared" si="80"/>
        <v>7.9761135807160904E-2</v>
      </c>
      <c r="R692" s="7">
        <f t="shared" si="81"/>
        <v>1.4182522511333841E-3</v>
      </c>
      <c r="S692" s="7">
        <f t="shared" si="82"/>
        <v>2.3644679655084263E-2</v>
      </c>
      <c r="T692" s="7">
        <f t="shared" si="83"/>
        <v>3.5825296250863053E-3</v>
      </c>
      <c r="U692" s="7">
        <f t="shared" si="84"/>
        <v>3.3532454783574044E-3</v>
      </c>
      <c r="V692" s="7">
        <f t="shared" si="85"/>
        <v>0</v>
      </c>
      <c r="W692" s="7">
        <f t="shared" si="86"/>
        <v>4.1508109780008893E-6</v>
      </c>
      <c r="X692" s="7">
        <f t="shared" si="87"/>
        <v>1.2610495816044939E-3</v>
      </c>
      <c r="Y692">
        <v>5.5205479452054798</v>
      </c>
      <c r="Z692">
        <v>2.78</v>
      </c>
      <c r="AA692" t="s">
        <v>150</v>
      </c>
    </row>
    <row r="693" spans="1:27">
      <c r="A693" t="s">
        <v>1316</v>
      </c>
      <c r="B693" t="s">
        <v>1317</v>
      </c>
      <c r="C693">
        <v>0.05</v>
      </c>
      <c r="D693">
        <v>0.05</v>
      </c>
      <c r="E693">
        <v>0.05</v>
      </c>
      <c r="F693">
        <v>0.05</v>
      </c>
      <c r="G693">
        <v>1.62</v>
      </c>
      <c r="H693">
        <v>1.24</v>
      </c>
      <c r="I693">
        <v>0.11</v>
      </c>
      <c r="J693">
        <v>0.2</v>
      </c>
      <c r="K693">
        <v>436.9</v>
      </c>
      <c r="L693">
        <v>4.5</v>
      </c>
      <c r="M693">
        <v>0</v>
      </c>
      <c r="N693">
        <v>0.105</v>
      </c>
      <c r="O693">
        <v>41.2</v>
      </c>
      <c r="P693">
        <v>1.9</v>
      </c>
      <c r="Q693" s="7">
        <f t="shared" si="80"/>
        <v>1.211155805435935</v>
      </c>
      <c r="R693" s="7">
        <f t="shared" si="81"/>
        <v>6.5644837024230462E-2</v>
      </c>
      <c r="S693" s="7">
        <f t="shared" si="82"/>
        <v>1.7749352325965304</v>
      </c>
      <c r="T693" s="7">
        <f t="shared" si="83"/>
        <v>0.13325063792123115</v>
      </c>
      <c r="U693" s="7">
        <f t="shared" si="84"/>
        <v>8.1853809270228325E-2</v>
      </c>
      <c r="V693" s="7">
        <f t="shared" si="85"/>
        <v>0</v>
      </c>
      <c r="W693" s="7">
        <f t="shared" si="86"/>
        <v>6.0938495053668926E-3</v>
      </c>
      <c r="X693" s="7">
        <f t="shared" si="87"/>
        <v>0.1049692879492572</v>
      </c>
      <c r="Y693">
        <v>4.065753424657534</v>
      </c>
      <c r="Z693">
        <v>3.6</v>
      </c>
      <c r="AA693" t="s">
        <v>25</v>
      </c>
    </row>
    <row r="694" spans="1:27">
      <c r="A694" t="s">
        <v>1318</v>
      </c>
      <c r="B694" t="s">
        <v>1319</v>
      </c>
      <c r="C694">
        <v>-0.03</v>
      </c>
      <c r="D694">
        <v>-0.03</v>
      </c>
      <c r="E694">
        <v>0.02</v>
      </c>
      <c r="F694">
        <v>0.02</v>
      </c>
      <c r="G694">
        <v>0.96</v>
      </c>
      <c r="H694">
        <v>0.97</v>
      </c>
      <c r="I694">
        <v>7.0000000000000007E-2</v>
      </c>
      <c r="J694">
        <v>7.0000000000000007E-2</v>
      </c>
      <c r="K694">
        <v>4951</v>
      </c>
      <c r="L694">
        <v>536</v>
      </c>
      <c r="M694">
        <v>0.85</v>
      </c>
      <c r="N694">
        <v>0.05</v>
      </c>
      <c r="O694">
        <v>176</v>
      </c>
      <c r="P694">
        <v>29.5</v>
      </c>
      <c r="Q694" s="7">
        <f t="shared" si="80"/>
        <v>5.6302016882629884</v>
      </c>
      <c r="R694" s="7">
        <f t="shared" si="81"/>
        <v>0.42832938832037792</v>
      </c>
      <c r="S694" s="7">
        <f t="shared" si="82"/>
        <v>7.6166929627202373</v>
      </c>
      <c r="T694" s="7">
        <f t="shared" si="83"/>
        <v>1.7889836196306745</v>
      </c>
      <c r="U694" s="7">
        <f t="shared" si="84"/>
        <v>1.276661604546858</v>
      </c>
      <c r="V694" s="7">
        <f t="shared" si="85"/>
        <v>1.1665205438400361</v>
      </c>
      <c r="W694" s="7">
        <f t="shared" si="86"/>
        <v>0.27486349074382643</v>
      </c>
      <c r="X694" s="7">
        <f t="shared" si="87"/>
        <v>0.36643883669444444</v>
      </c>
      <c r="Y694">
        <v>9.3150684931506849</v>
      </c>
      <c r="Z694">
        <v>6.55</v>
      </c>
      <c r="AA694" t="s">
        <v>115</v>
      </c>
    </row>
    <row r="695" spans="1:27">
      <c r="A695" t="s">
        <v>1320</v>
      </c>
      <c r="B695" t="s">
        <v>1321</v>
      </c>
      <c r="C695">
        <v>0.3</v>
      </c>
      <c r="D695">
        <v>0.3</v>
      </c>
      <c r="E695">
        <v>0.04</v>
      </c>
      <c r="F695">
        <v>0.04</v>
      </c>
      <c r="G695">
        <v>0.93</v>
      </c>
      <c r="H695">
        <v>0.94</v>
      </c>
      <c r="I695">
        <v>0.08</v>
      </c>
      <c r="J695">
        <v>0.08</v>
      </c>
      <c r="K695">
        <v>439.3</v>
      </c>
      <c r="L695">
        <v>5.6</v>
      </c>
      <c r="M695">
        <v>0.09</v>
      </c>
      <c r="N695">
        <v>0.125</v>
      </c>
      <c r="O695">
        <v>14.1</v>
      </c>
      <c r="P695">
        <v>2.2000000000000002</v>
      </c>
      <c r="Q695" s="7">
        <f t="shared" si="80"/>
        <v>1.1083787148825364</v>
      </c>
      <c r="R695" s="7">
        <f t="shared" si="81"/>
        <v>3.2823934558875986E-2</v>
      </c>
      <c r="S695" s="7">
        <f t="shared" si="82"/>
        <v>0.50388974191524993</v>
      </c>
      <c r="T695" s="7">
        <f t="shared" si="83"/>
        <v>8.3880162039553743E-2</v>
      </c>
      <c r="U695" s="7">
        <f t="shared" si="84"/>
        <v>7.86210944832305E-2</v>
      </c>
      <c r="V695" s="7">
        <f t="shared" si="85"/>
        <v>5.7150515138084104E-3</v>
      </c>
      <c r="W695" s="7">
        <f t="shared" si="86"/>
        <v>2.1411203844945749E-3</v>
      </c>
      <c r="X695" s="7">
        <f t="shared" si="87"/>
        <v>2.8589488902992906E-2</v>
      </c>
      <c r="Y695">
        <v>7</v>
      </c>
      <c r="Z695">
        <v>6.3</v>
      </c>
      <c r="AA695" t="s">
        <v>115</v>
      </c>
    </row>
    <row r="696" spans="1:27">
      <c r="A696" t="s">
        <v>1322</v>
      </c>
      <c r="B696" t="s">
        <v>1323</v>
      </c>
      <c r="C696">
        <v>0.24</v>
      </c>
      <c r="D696">
        <v>0.24</v>
      </c>
      <c r="E696">
        <v>0.12</v>
      </c>
      <c r="F696">
        <v>0.12</v>
      </c>
      <c r="G696">
        <v>0.84</v>
      </c>
      <c r="H696">
        <v>0.87</v>
      </c>
      <c r="I696">
        <v>0.18</v>
      </c>
      <c r="J696">
        <v>0.17</v>
      </c>
      <c r="K696">
        <v>17.043099999999999</v>
      </c>
      <c r="L696">
        <v>4.7000000000000002E-3</v>
      </c>
      <c r="M696">
        <v>0.254</v>
      </c>
      <c r="N696">
        <v>9.1999999999999998E-2</v>
      </c>
      <c r="O696">
        <v>9.8000000000000007</v>
      </c>
      <c r="P696">
        <v>1</v>
      </c>
      <c r="Q696" s="7">
        <f t="shared" si="80"/>
        <v>0.12378753154025876</v>
      </c>
      <c r="R696" s="7">
        <f t="shared" si="81"/>
        <v>8.0628215290488824E-3</v>
      </c>
      <c r="S696" s="7">
        <f t="shared" si="82"/>
        <v>0.10934949441487712</v>
      </c>
      <c r="T696" s="7">
        <f t="shared" si="83"/>
        <v>1.8959224123422304E-2</v>
      </c>
      <c r="U696" s="7">
        <f t="shared" si="84"/>
        <v>1.115811167498746E-2</v>
      </c>
      <c r="V696" s="7">
        <f t="shared" si="85"/>
        <v>2.7315047456577006E-3</v>
      </c>
      <c r="W696" s="7">
        <f t="shared" si="86"/>
        <v>1.0051822022791679E-5</v>
      </c>
      <c r="X696" s="7">
        <f t="shared" si="87"/>
        <v>1.5082688884810637E-2</v>
      </c>
      <c r="Y696">
        <v>13.698630136986299</v>
      </c>
      <c r="Z696">
        <v>2.94</v>
      </c>
      <c r="AA696" t="s">
        <v>100</v>
      </c>
    </row>
    <row r="697" spans="1:27">
      <c r="A697" t="s">
        <v>1324</v>
      </c>
      <c r="B697" t="s">
        <v>1325</v>
      </c>
      <c r="C697">
        <v>0.02</v>
      </c>
      <c r="D697">
        <v>0.02</v>
      </c>
      <c r="E697">
        <v>0.03</v>
      </c>
      <c r="F697">
        <v>0.03</v>
      </c>
      <c r="G697">
        <v>1.68</v>
      </c>
      <c r="H697">
        <v>1.68</v>
      </c>
      <c r="I697">
        <v>0.15</v>
      </c>
      <c r="J697">
        <v>0.15</v>
      </c>
      <c r="K697">
        <v>868</v>
      </c>
      <c r="L697">
        <v>37</v>
      </c>
      <c r="M697">
        <v>0.37</v>
      </c>
      <c r="N697">
        <v>0.1</v>
      </c>
      <c r="O697">
        <v>22.4</v>
      </c>
      <c r="P697">
        <v>2.4</v>
      </c>
      <c r="Q697" s="7">
        <f t="shared" si="80"/>
        <v>2.1179758366053041</v>
      </c>
      <c r="R697" s="7">
        <f t="shared" si="81"/>
        <v>8.7155243455706854E-2</v>
      </c>
      <c r="S697" s="7">
        <f t="shared" si="82"/>
        <v>1.3799652876519612</v>
      </c>
      <c r="T697" s="7">
        <f t="shared" si="83"/>
        <v>0.1802548288251456</v>
      </c>
      <c r="U697" s="7">
        <f t="shared" si="84"/>
        <v>0.14785342367699586</v>
      </c>
      <c r="V697" s="7">
        <f t="shared" si="85"/>
        <v>5.9157357945918865E-2</v>
      </c>
      <c r="W697" s="7">
        <f t="shared" si="86"/>
        <v>1.9607801706268264E-2</v>
      </c>
      <c r="X697" s="7">
        <f t="shared" si="87"/>
        <v>8.2140790931664362E-2</v>
      </c>
      <c r="Y697">
        <v>3.6767123287671239</v>
      </c>
      <c r="Z697">
        <v>3.7</v>
      </c>
      <c r="AA697" t="s">
        <v>28</v>
      </c>
    </row>
    <row r="698" spans="1:27">
      <c r="A698" t="s">
        <v>1326</v>
      </c>
      <c r="B698" t="s">
        <v>1327</v>
      </c>
      <c r="K698">
        <v>917.3</v>
      </c>
      <c r="L698">
        <v>1.1000000000000001</v>
      </c>
      <c r="M698">
        <v>0.502</v>
      </c>
      <c r="N698">
        <v>1E-3</v>
      </c>
      <c r="O698" s="2"/>
      <c r="P698" s="2"/>
      <c r="Q698" s="7">
        <f t="shared" si="80"/>
        <v>0</v>
      </c>
      <c r="R698" s="7" t="e">
        <f t="shared" si="81"/>
        <v>#DIV/0!</v>
      </c>
      <c r="S698" s="7">
        <f t="shared" si="82"/>
        <v>0</v>
      </c>
      <c r="T698" s="7" t="e">
        <f t="shared" si="83"/>
        <v>#DIV/0!</v>
      </c>
      <c r="U698" s="7">
        <f t="shared" si="84"/>
        <v>0</v>
      </c>
      <c r="V698" s="7">
        <f t="shared" si="85"/>
        <v>0</v>
      </c>
      <c r="W698" s="7">
        <f t="shared" si="86"/>
        <v>0</v>
      </c>
      <c r="X698" s="7" t="e">
        <f t="shared" si="87"/>
        <v>#DIV/0!</v>
      </c>
      <c r="Y698">
        <v>2.3013698630136989</v>
      </c>
      <c r="Z698">
        <v>3.57</v>
      </c>
      <c r="AA698" s="2"/>
    </row>
    <row r="699" spans="1:27">
      <c r="A699" t="s">
        <v>1328</v>
      </c>
      <c r="B699" t="s">
        <v>1329</v>
      </c>
      <c r="C699">
        <v>0.31</v>
      </c>
      <c r="D699">
        <v>0.17</v>
      </c>
      <c r="E699">
        <v>0.18</v>
      </c>
      <c r="F699">
        <v>7.0000000000000007E-2</v>
      </c>
      <c r="G699">
        <v>2.1</v>
      </c>
      <c r="H699">
        <v>2.73</v>
      </c>
      <c r="I699">
        <v>0.1</v>
      </c>
      <c r="J699">
        <v>0.72</v>
      </c>
      <c r="K699">
        <v>184.2</v>
      </c>
      <c r="L699">
        <v>0.5</v>
      </c>
      <c r="M699">
        <v>0.02</v>
      </c>
      <c r="N699">
        <v>0.03</v>
      </c>
      <c r="O699" s="2"/>
      <c r="P699" s="2"/>
      <c r="Q699" s="7">
        <f t="shared" si="80"/>
        <v>0.88590140396561357</v>
      </c>
      <c r="R699" s="7">
        <f t="shared" si="81"/>
        <v>7.7897940400952673E-2</v>
      </c>
      <c r="S699" s="7">
        <f t="shared" si="82"/>
        <v>0</v>
      </c>
      <c r="T699" s="7">
        <f t="shared" si="83"/>
        <v>0</v>
      </c>
      <c r="U699" s="7">
        <f t="shared" si="84"/>
        <v>0</v>
      </c>
      <c r="V699" s="7">
        <f t="shared" si="85"/>
        <v>0</v>
      </c>
      <c r="W699" s="7">
        <f t="shared" si="86"/>
        <v>0</v>
      </c>
      <c r="X699" s="7">
        <f t="shared" si="87"/>
        <v>0</v>
      </c>
      <c r="Y699">
        <v>3.504109589041096</v>
      </c>
      <c r="Z699">
        <v>23.6</v>
      </c>
      <c r="AA699" t="s">
        <v>1521</v>
      </c>
    </row>
    <row r="700" spans="1:27">
      <c r="A700" t="s">
        <v>1331</v>
      </c>
      <c r="B700" t="s">
        <v>1332</v>
      </c>
      <c r="C700">
        <v>0.04</v>
      </c>
      <c r="D700">
        <v>0.04</v>
      </c>
      <c r="E700">
        <v>0.04</v>
      </c>
      <c r="F700">
        <v>0.04</v>
      </c>
      <c r="G700">
        <v>2.06</v>
      </c>
      <c r="H700">
        <v>2.06</v>
      </c>
      <c r="I700">
        <v>0.2</v>
      </c>
      <c r="J700">
        <v>0.2</v>
      </c>
      <c r="K700">
        <v>144.30000000000001</v>
      </c>
      <c r="L700">
        <v>0.5</v>
      </c>
      <c r="M700">
        <v>0.09</v>
      </c>
      <c r="N700">
        <v>0.06</v>
      </c>
      <c r="O700">
        <v>45.5</v>
      </c>
      <c r="P700">
        <v>1.6</v>
      </c>
      <c r="Q700" s="7">
        <f t="shared" si="80"/>
        <v>0.68539045377439478</v>
      </c>
      <c r="R700" s="7">
        <f t="shared" si="81"/>
        <v>2.2237354626720843E-2</v>
      </c>
      <c r="S700" s="7">
        <f t="shared" si="82"/>
        <v>1.8928771194011975</v>
      </c>
      <c r="T700" s="7">
        <f t="shared" si="83"/>
        <v>0.13982780788995511</v>
      </c>
      <c r="U700" s="7">
        <f t="shared" si="84"/>
        <v>6.6562711891031121E-2</v>
      </c>
      <c r="V700" s="7">
        <f t="shared" si="85"/>
        <v>1.030500700147844E-2</v>
      </c>
      <c r="W700" s="7">
        <f t="shared" si="86"/>
        <v>2.1862752591836421E-3</v>
      </c>
      <c r="X700" s="7">
        <f t="shared" si="87"/>
        <v>0.12251631840784449</v>
      </c>
      <c r="Y700" s="2"/>
      <c r="Z700" s="2"/>
      <c r="AA700" t="s">
        <v>137</v>
      </c>
    </row>
    <row r="701" spans="1:27">
      <c r="A701" t="s">
        <v>1333</v>
      </c>
      <c r="B701" t="s">
        <v>1334</v>
      </c>
      <c r="C701">
        <v>-0.26</v>
      </c>
      <c r="D701">
        <v>-0.26</v>
      </c>
      <c r="E701">
        <v>0.03</v>
      </c>
      <c r="F701">
        <v>0.03</v>
      </c>
      <c r="G701">
        <v>0.84</v>
      </c>
      <c r="H701">
        <v>0.78</v>
      </c>
      <c r="I701">
        <v>0.06</v>
      </c>
      <c r="J701">
        <v>0.05</v>
      </c>
      <c r="K701">
        <v>499.48</v>
      </c>
      <c r="L701">
        <v>0.32</v>
      </c>
      <c r="M701">
        <v>0.54900000000000004</v>
      </c>
      <c r="N701">
        <v>3.0000000000000001E-3</v>
      </c>
      <c r="O701" s="2"/>
      <c r="P701" s="2"/>
      <c r="Q701" s="7">
        <f t="shared" si="80"/>
        <v>1.1346145798169154</v>
      </c>
      <c r="R701" s="7">
        <f t="shared" si="81"/>
        <v>2.4248744139935913E-2</v>
      </c>
      <c r="S701" s="7">
        <f t="shared" si="82"/>
        <v>0</v>
      </c>
      <c r="T701" s="7">
        <f t="shared" si="83"/>
        <v>0</v>
      </c>
      <c r="U701" s="7">
        <f t="shared" si="84"/>
        <v>0</v>
      </c>
      <c r="V701" s="7">
        <f t="shared" si="85"/>
        <v>0</v>
      </c>
      <c r="W701" s="7">
        <f t="shared" si="86"/>
        <v>0</v>
      </c>
      <c r="X701" s="7">
        <f t="shared" si="87"/>
        <v>0</v>
      </c>
      <c r="Y701" s="2"/>
      <c r="Z701" s="2"/>
      <c r="AA701" t="s">
        <v>422</v>
      </c>
    </row>
    <row r="702" spans="1:27">
      <c r="A702" t="s">
        <v>1335</v>
      </c>
      <c r="B702" t="s">
        <v>1336</v>
      </c>
      <c r="C702">
        <v>-0.12</v>
      </c>
      <c r="D702">
        <v>-0.12</v>
      </c>
      <c r="E702">
        <v>0.02</v>
      </c>
      <c r="F702">
        <v>0.02</v>
      </c>
      <c r="G702">
        <v>0.95</v>
      </c>
      <c r="H702">
        <v>0.88</v>
      </c>
      <c r="I702">
        <v>0.06</v>
      </c>
      <c r="J702">
        <v>0.06</v>
      </c>
      <c r="K702">
        <v>232.08</v>
      </c>
      <c r="L702">
        <v>0.15</v>
      </c>
      <c r="M702">
        <v>0.16300000000000001</v>
      </c>
      <c r="N702">
        <v>6.0000000000000001E-3</v>
      </c>
      <c r="O702" s="2"/>
      <c r="P702" s="2"/>
      <c r="Q702" s="7">
        <f t="shared" si="80"/>
        <v>0.70858310259607249</v>
      </c>
      <c r="R702" s="7">
        <f t="shared" si="81"/>
        <v>1.6107055425925203E-2</v>
      </c>
      <c r="S702" s="7">
        <f t="shared" si="82"/>
        <v>0</v>
      </c>
      <c r="T702" s="7">
        <f t="shared" si="83"/>
        <v>0</v>
      </c>
      <c r="U702" s="7">
        <f t="shared" si="84"/>
        <v>0</v>
      </c>
      <c r="V702" s="7">
        <f t="shared" si="85"/>
        <v>0</v>
      </c>
      <c r="W702" s="7">
        <f t="shared" si="86"/>
        <v>0</v>
      </c>
      <c r="X702" s="7">
        <f t="shared" si="87"/>
        <v>0</v>
      </c>
      <c r="Y702" s="2"/>
      <c r="Z702" s="2"/>
      <c r="AA702" t="s">
        <v>422</v>
      </c>
    </row>
    <row r="703" spans="1:27">
      <c r="A703" t="s">
        <v>1337</v>
      </c>
      <c r="B703" t="s">
        <v>1337</v>
      </c>
      <c r="C703">
        <v>-0.06</v>
      </c>
      <c r="D703">
        <v>-0.06</v>
      </c>
      <c r="E703">
        <v>0.01</v>
      </c>
      <c r="F703">
        <v>0.01</v>
      </c>
      <c r="G703">
        <v>1.03</v>
      </c>
      <c r="H703">
        <v>0.95</v>
      </c>
      <c r="I703">
        <v>7.0000000000000007E-2</v>
      </c>
      <c r="J703">
        <v>7.0000000000000007E-2</v>
      </c>
      <c r="K703">
        <v>3830</v>
      </c>
      <c r="L703">
        <v>150</v>
      </c>
      <c r="M703">
        <v>0.1</v>
      </c>
      <c r="N703">
        <v>7.0000000000000007E-2</v>
      </c>
      <c r="O703">
        <v>12.9</v>
      </c>
      <c r="P703">
        <v>0.8</v>
      </c>
      <c r="Q703" s="7">
        <f t="shared" si="80"/>
        <v>4.7117091588113231</v>
      </c>
      <c r="R703" s="7">
        <f t="shared" si="81"/>
        <v>0.16889863432002808</v>
      </c>
      <c r="S703" s="7">
        <f t="shared" si="82"/>
        <v>0.95462497375932587</v>
      </c>
      <c r="T703" s="7">
        <f t="shared" si="83"/>
        <v>7.6842248826485063E-2</v>
      </c>
      <c r="U703" s="7">
        <f t="shared" si="84"/>
        <v>5.9201548760268279E-2</v>
      </c>
      <c r="V703" s="7">
        <f t="shared" si="85"/>
        <v>6.7498735518336187E-3</v>
      </c>
      <c r="W703" s="7">
        <f t="shared" si="86"/>
        <v>1.2462467020356742E-2</v>
      </c>
      <c r="X703" s="7">
        <f t="shared" si="87"/>
        <v>4.6893858360107239E-2</v>
      </c>
      <c r="Y703" s="2"/>
      <c r="Z703" s="2"/>
      <c r="AA703" t="s">
        <v>137</v>
      </c>
    </row>
    <row r="704" spans="1:27">
      <c r="A704" t="s">
        <v>1338</v>
      </c>
      <c r="B704" t="s">
        <v>1339</v>
      </c>
      <c r="C704">
        <v>0.24</v>
      </c>
      <c r="D704">
        <v>0.22</v>
      </c>
      <c r="E704">
        <v>0.1</v>
      </c>
      <c r="F704">
        <v>0.09</v>
      </c>
      <c r="G704">
        <v>0.67</v>
      </c>
      <c r="H704">
        <v>0.54</v>
      </c>
      <c r="I704">
        <v>7.0000000000000007E-2</v>
      </c>
      <c r="J704">
        <v>0.05</v>
      </c>
      <c r="K704">
        <v>57.435000000000002</v>
      </c>
      <c r="L704">
        <v>4.2000000000000003E-2</v>
      </c>
      <c r="M704">
        <v>0.16600000000000001</v>
      </c>
      <c r="N704">
        <v>3.4000000000000002E-2</v>
      </c>
      <c r="O704" s="2"/>
      <c r="P704" s="2"/>
      <c r="Q704" s="7">
        <f t="shared" si="80"/>
        <v>0.2373488292787882</v>
      </c>
      <c r="R704" s="7">
        <f t="shared" si="81"/>
        <v>7.3264949225560422E-3</v>
      </c>
      <c r="S704" s="7">
        <f t="shared" si="82"/>
        <v>0</v>
      </c>
      <c r="T704" s="7">
        <f t="shared" si="83"/>
        <v>0</v>
      </c>
      <c r="U704" s="7">
        <f t="shared" si="84"/>
        <v>0</v>
      </c>
      <c r="V704" s="7">
        <f t="shared" si="85"/>
        <v>0</v>
      </c>
      <c r="W704" s="7">
        <f t="shared" si="86"/>
        <v>0</v>
      </c>
      <c r="X704" s="7">
        <f t="shared" si="87"/>
        <v>0</v>
      </c>
      <c r="Y704">
        <v>6.0986301369863014</v>
      </c>
      <c r="Z704">
        <v>3.9</v>
      </c>
      <c r="AA704" t="s">
        <v>188</v>
      </c>
    </row>
    <row r="705" spans="1:27">
      <c r="A705" t="s">
        <v>1340</v>
      </c>
      <c r="B705" t="s">
        <v>1341</v>
      </c>
      <c r="C705">
        <v>0.26</v>
      </c>
      <c r="D705">
        <v>0.26</v>
      </c>
      <c r="E705">
        <v>0.02</v>
      </c>
      <c r="F705">
        <v>0.02</v>
      </c>
      <c r="G705">
        <v>0.99</v>
      </c>
      <c r="H705">
        <v>0.99</v>
      </c>
      <c r="I705">
        <v>7.0000000000000007E-2</v>
      </c>
      <c r="J705">
        <v>0.08</v>
      </c>
      <c r="K705">
        <v>6.6738590000000002</v>
      </c>
      <c r="L705">
        <v>1.8604700000000002E-5</v>
      </c>
      <c r="M705">
        <v>0.142483</v>
      </c>
      <c r="N705">
        <v>9.4544500000000005E-4</v>
      </c>
      <c r="O705" s="16">
        <v>424.32900000000001</v>
      </c>
      <c r="P705" s="16">
        <v>0.45346700000000001</v>
      </c>
      <c r="Q705" s="7">
        <f t="shared" si="80"/>
        <v>6.9172664774423978E-2</v>
      </c>
      <c r="R705" s="7">
        <f t="shared" si="81"/>
        <v>1.8632367660355038E-3</v>
      </c>
      <c r="S705" s="7">
        <f t="shared" si="82"/>
        <v>3.8637431758485197</v>
      </c>
      <c r="T705" s="7">
        <f t="shared" si="83"/>
        <v>0.18217688166891666</v>
      </c>
      <c r="U705" s="7">
        <f t="shared" si="84"/>
        <v>4.1290602968981627E-3</v>
      </c>
      <c r="V705" s="7">
        <f t="shared" si="85"/>
        <v>5.3126974722469576E-4</v>
      </c>
      <c r="W705" s="7">
        <f t="shared" si="86"/>
        <v>3.5903157210697713E-6</v>
      </c>
      <c r="X705" s="7">
        <f t="shared" si="87"/>
        <v>0.18212930795245549</v>
      </c>
      <c r="Y705">
        <v>3.0465753424657529</v>
      </c>
      <c r="Z705">
        <v>2.2854299999999999</v>
      </c>
      <c r="AA705" t="s">
        <v>712</v>
      </c>
    </row>
    <row r="706" spans="1:27">
      <c r="A706" t="s">
        <v>1342</v>
      </c>
      <c r="B706" t="s">
        <v>1341</v>
      </c>
      <c r="C706">
        <v>0.26</v>
      </c>
      <c r="D706">
        <v>0.26</v>
      </c>
      <c r="E706">
        <v>0.02</v>
      </c>
      <c r="F706">
        <v>0.02</v>
      </c>
      <c r="G706">
        <v>0.99</v>
      </c>
      <c r="H706">
        <v>0.99</v>
      </c>
      <c r="I706">
        <v>7.0000000000000007E-2</v>
      </c>
      <c r="J706">
        <v>0.08</v>
      </c>
      <c r="K706">
        <v>147.76916</v>
      </c>
      <c r="L706">
        <v>8.9013700000000001E-2</v>
      </c>
      <c r="M706">
        <v>0.15315500000000001</v>
      </c>
      <c r="N706">
        <v>1.3195699999999999E-2</v>
      </c>
      <c r="O706">
        <v>49.898899999999998</v>
      </c>
      <c r="P706">
        <v>0.54377200000000003</v>
      </c>
      <c r="Q706" s="7">
        <f t="shared" si="80"/>
        <v>0.54543000427424448</v>
      </c>
      <c r="R706" s="7">
        <f t="shared" si="81"/>
        <v>1.4693350018981395E-2</v>
      </c>
      <c r="S706" s="7">
        <f t="shared" si="82"/>
        <v>1.2737914596236113</v>
      </c>
      <c r="T706" s="7">
        <f t="shared" si="83"/>
        <v>6.1684575837107965E-2</v>
      </c>
      <c r="U706" s="7">
        <f t="shared" si="84"/>
        <v>1.3881110196466264E-2</v>
      </c>
      <c r="V706" s="7">
        <f t="shared" si="85"/>
        <v>2.6361512944399158E-3</v>
      </c>
      <c r="W706" s="7">
        <f t="shared" si="86"/>
        <v>2.5577030834105999E-4</v>
      </c>
      <c r="X706" s="7">
        <f t="shared" si="87"/>
        <v>6.0044041867779667E-2</v>
      </c>
      <c r="Y706">
        <v>3.0465753424657529</v>
      </c>
      <c r="Z706">
        <v>2.2854299999999999</v>
      </c>
      <c r="AA706" t="s">
        <v>712</v>
      </c>
    </row>
    <row r="707" spans="1:27">
      <c r="A707" t="s">
        <v>1343</v>
      </c>
      <c r="B707" t="s">
        <v>1341</v>
      </c>
      <c r="C707">
        <v>0.26</v>
      </c>
      <c r="D707">
        <v>0.26</v>
      </c>
      <c r="E707">
        <v>0.02</v>
      </c>
      <c r="F707">
        <v>0.02</v>
      </c>
      <c r="G707">
        <v>0.99</v>
      </c>
      <c r="H707">
        <v>0.99</v>
      </c>
      <c r="I707">
        <v>7.0000000000000007E-2</v>
      </c>
      <c r="J707">
        <v>0.08</v>
      </c>
      <c r="K707">
        <v>950.69650999999999</v>
      </c>
      <c r="L707">
        <v>12.643599999999999</v>
      </c>
      <c r="M707">
        <v>0.16525100000000001</v>
      </c>
      <c r="N707">
        <v>4.0445500000000002E-2</v>
      </c>
      <c r="O707">
        <v>12.245100000000001</v>
      </c>
      <c r="P707">
        <v>0.64218600000000003</v>
      </c>
      <c r="Q707" s="7">
        <f t="shared" ref="Q707:Q770" si="88">(K707/365)^(2/3)*H707^(1/3)</f>
        <v>1.8867357923171562</v>
      </c>
      <c r="R707" s="7">
        <f t="shared" ref="R707:R770" si="89">SQRT((2/3*(K707/365)^(-1/3)*H707^(1/3)*(L707/365))^2+(1/3*(K707/365)^(2/3)*H707^(-2/3)*J707)^2)</f>
        <v>5.3503485047222528E-2</v>
      </c>
      <c r="S707" s="7">
        <f t="shared" ref="S707:S770" si="90">0.004919*O707*SQRT(1-M707^2)*K707^(1/3)*H707^(2/3)</f>
        <v>0.58022657695145419</v>
      </c>
      <c r="T707" s="7">
        <f t="shared" ref="T707:T770" si="91">SQRT(U707^2+V707^2+W707^2+X707^2)</f>
        <v>4.1189016679289779E-2</v>
      </c>
      <c r="U707" s="7">
        <f t="shared" ref="U707:U770" si="92">0.004919*SQRT(1-M707^2)*K707^(1/3)*H707^(2/3)*P707</f>
        <v>3.0429590983017417E-2</v>
      </c>
      <c r="V707" s="7">
        <f t="shared" ref="V707:V770" si="93">0.004919*O707*M707/SQRT(1-M707^2)*K707^(1/3)*H707^(2/3)*N707</f>
        <v>3.986910905454057E-3</v>
      </c>
      <c r="W707" s="7">
        <f t="shared" ref="W707:W770" si="94">0.004919*O707*SQRT(1-M707^2)*1/3*K707^(-2/3)*H707^(2/3)*L707</f>
        <v>2.572202825744887E-3</v>
      </c>
      <c r="X707" s="7">
        <f t="shared" ref="X707:X770" si="95">0.004919*O707*SQRT(1-M707^2)*K707^(1/3)*2/3*H707^(-1/3)*I707</f>
        <v>2.7350747735085387E-2</v>
      </c>
      <c r="Y707">
        <v>3.0465753424657529</v>
      </c>
      <c r="Z707">
        <v>2.2854299999999999</v>
      </c>
      <c r="AA707" t="s">
        <v>712</v>
      </c>
    </row>
    <row r="708" spans="1:27">
      <c r="A708" t="s">
        <v>1344</v>
      </c>
      <c r="B708" t="s">
        <v>1345</v>
      </c>
      <c r="C708">
        <v>0.22</v>
      </c>
      <c r="D708">
        <v>0.22</v>
      </c>
      <c r="E708">
        <v>0.12</v>
      </c>
      <c r="F708">
        <v>0.12</v>
      </c>
      <c r="G708">
        <v>0.81</v>
      </c>
      <c r="H708">
        <v>0.84</v>
      </c>
      <c r="I708">
        <v>0.19</v>
      </c>
      <c r="J708">
        <v>0.16</v>
      </c>
      <c r="K708">
        <v>345.63</v>
      </c>
      <c r="L708">
        <v>1.99</v>
      </c>
      <c r="M708">
        <v>0.54</v>
      </c>
      <c r="N708">
        <v>0.04</v>
      </c>
      <c r="O708">
        <v>59.05</v>
      </c>
      <c r="P708">
        <v>7.73</v>
      </c>
      <c r="Q708" s="7">
        <f t="shared" si="88"/>
        <v>0.90985490343598507</v>
      </c>
      <c r="R708" s="7">
        <f t="shared" si="89"/>
        <v>5.7874034874442433E-2</v>
      </c>
      <c r="S708" s="7">
        <f t="shared" si="90"/>
        <v>1.5274230327675313</v>
      </c>
      <c r="T708" s="7">
        <f t="shared" si="91"/>
        <v>0.30855649799265855</v>
      </c>
      <c r="U708" s="7">
        <f t="shared" si="92"/>
        <v>0.19994885763409009</v>
      </c>
      <c r="V708" s="7">
        <f t="shared" si="93"/>
        <v>4.6573034313634513E-2</v>
      </c>
      <c r="W708" s="7">
        <f t="shared" si="94"/>
        <v>2.9314313333211705E-3</v>
      </c>
      <c r="X708" s="7">
        <f t="shared" si="95"/>
        <v>0.23032569541732623</v>
      </c>
      <c r="Y708">
        <v>5.2082191780821914</v>
      </c>
      <c r="Z708">
        <v>2.4700000000000002</v>
      </c>
      <c r="AA708" t="s">
        <v>100</v>
      </c>
    </row>
    <row r="709" spans="1:27">
      <c r="A709" t="s">
        <v>1346</v>
      </c>
      <c r="B709" t="s">
        <v>1345</v>
      </c>
      <c r="C709">
        <v>0.22</v>
      </c>
      <c r="D709">
        <v>0.22</v>
      </c>
      <c r="E709">
        <v>0.12</v>
      </c>
      <c r="F709">
        <v>0.12</v>
      </c>
      <c r="G709">
        <v>0.81</v>
      </c>
      <c r="H709">
        <v>0.84</v>
      </c>
      <c r="I709">
        <v>0.19</v>
      </c>
      <c r="J709">
        <v>0.16</v>
      </c>
      <c r="K709">
        <v>9017.76</v>
      </c>
      <c r="L709">
        <v>3180.74</v>
      </c>
      <c r="M709">
        <v>0.14000000000000001</v>
      </c>
      <c r="N709">
        <v>0.1</v>
      </c>
      <c r="O709">
        <v>170.54</v>
      </c>
      <c r="P709">
        <v>110.17</v>
      </c>
      <c r="Q709" s="7">
        <f t="shared" si="88"/>
        <v>8.0038136314309103</v>
      </c>
      <c r="R709" s="7">
        <f t="shared" si="89"/>
        <v>1.9494675649097517</v>
      </c>
      <c r="S709" s="7">
        <f t="shared" si="90"/>
        <v>15.391837895234767</v>
      </c>
      <c r="T709" s="7">
        <f t="shared" si="91"/>
        <v>10.371984770627096</v>
      </c>
      <c r="U709" s="7">
        <f t="shared" si="92"/>
        <v>9.9432319744225097</v>
      </c>
      <c r="V709" s="7">
        <f t="shared" si="93"/>
        <v>0.2197936867944581</v>
      </c>
      <c r="W709" s="7">
        <f t="shared" si="94"/>
        <v>1.8096672369076536</v>
      </c>
      <c r="X709" s="7">
        <f t="shared" si="95"/>
        <v>2.3209914286465128</v>
      </c>
      <c r="Y709" s="2"/>
      <c r="Z709" s="2"/>
      <c r="AA709" t="s">
        <v>100</v>
      </c>
    </row>
    <row r="710" spans="1:27">
      <c r="A710" t="s">
        <v>1347</v>
      </c>
      <c r="B710" t="s">
        <v>1348</v>
      </c>
      <c r="C710">
        <v>0.25</v>
      </c>
      <c r="D710">
        <v>0.25</v>
      </c>
      <c r="E710">
        <v>0.1</v>
      </c>
      <c r="F710">
        <v>0.1</v>
      </c>
      <c r="G710">
        <v>0.35</v>
      </c>
      <c r="H710">
        <v>0.34</v>
      </c>
      <c r="I710">
        <v>0.03</v>
      </c>
      <c r="J710">
        <v>0.05</v>
      </c>
      <c r="K710">
        <v>41.396999999999998</v>
      </c>
      <c r="L710">
        <v>1.6E-2</v>
      </c>
      <c r="M710">
        <v>0.314</v>
      </c>
      <c r="N710">
        <v>8.5999999999999993E-2</v>
      </c>
      <c r="O710" s="2"/>
      <c r="P710" s="2"/>
      <c r="Q710" s="7">
        <f t="shared" si="88"/>
        <v>0.16353484699482629</v>
      </c>
      <c r="R710" s="7">
        <f t="shared" si="89"/>
        <v>8.0165248141546106E-3</v>
      </c>
      <c r="S710" s="7">
        <f t="shared" si="90"/>
        <v>0</v>
      </c>
      <c r="T710" s="7">
        <f t="shared" si="91"/>
        <v>0</v>
      </c>
      <c r="U710" s="7">
        <f t="shared" si="92"/>
        <v>0</v>
      </c>
      <c r="V710" s="7">
        <f t="shared" si="93"/>
        <v>0</v>
      </c>
      <c r="W710" s="7">
        <f t="shared" si="94"/>
        <v>0</v>
      </c>
      <c r="X710" s="7">
        <f t="shared" si="95"/>
        <v>0</v>
      </c>
      <c r="Y710">
        <v>9.9232876712328775</v>
      </c>
      <c r="Z710">
        <v>9.23</v>
      </c>
      <c r="AA710" t="s">
        <v>115</v>
      </c>
    </row>
    <row r="711" spans="1:27">
      <c r="A711" t="s">
        <v>1349</v>
      </c>
      <c r="B711" t="s">
        <v>1348</v>
      </c>
      <c r="C711">
        <v>0.25</v>
      </c>
      <c r="D711">
        <v>0.25</v>
      </c>
      <c r="E711">
        <v>0.1</v>
      </c>
      <c r="F711">
        <v>0.1</v>
      </c>
      <c r="G711">
        <v>0.34</v>
      </c>
      <c r="H711">
        <v>0.34</v>
      </c>
      <c r="I711">
        <v>0.05</v>
      </c>
      <c r="J711">
        <v>0.05</v>
      </c>
      <c r="K711">
        <v>532.58000000000004</v>
      </c>
      <c r="L711">
        <v>3.33</v>
      </c>
      <c r="M711">
        <v>0.34200000000000003</v>
      </c>
      <c r="N711">
        <v>5.6000000000000001E-2</v>
      </c>
      <c r="O711" s="2"/>
      <c r="P711" s="2"/>
      <c r="Q711" s="7">
        <f t="shared" si="88"/>
        <v>0.8978855139704327</v>
      </c>
      <c r="R711" s="7">
        <f t="shared" si="89"/>
        <v>4.4172841096562242E-2</v>
      </c>
      <c r="S711" s="7">
        <f t="shared" si="90"/>
        <v>0</v>
      </c>
      <c r="T711" s="7">
        <f t="shared" si="91"/>
        <v>0</v>
      </c>
      <c r="U711" s="7">
        <f t="shared" si="92"/>
        <v>0</v>
      </c>
      <c r="V711" s="7">
        <f t="shared" si="93"/>
        <v>0</v>
      </c>
      <c r="W711" s="7">
        <f t="shared" si="94"/>
        <v>0</v>
      </c>
      <c r="X711" s="7">
        <f t="shared" si="95"/>
        <v>0</v>
      </c>
      <c r="Y711" s="2"/>
      <c r="Z711" s="2"/>
      <c r="AA711" t="s">
        <v>115</v>
      </c>
    </row>
    <row r="712" spans="1:27">
      <c r="A712" t="s">
        <v>1350</v>
      </c>
      <c r="B712" t="s">
        <v>1351</v>
      </c>
      <c r="C712">
        <v>0.01</v>
      </c>
      <c r="D712">
        <v>0.01</v>
      </c>
      <c r="E712">
        <v>0.06</v>
      </c>
      <c r="F712">
        <v>0.06</v>
      </c>
      <c r="G712">
        <v>0.77</v>
      </c>
      <c r="H712">
        <v>0.8</v>
      </c>
      <c r="I712">
        <v>0.19</v>
      </c>
      <c r="J712">
        <v>0.14000000000000001</v>
      </c>
      <c r="K712">
        <v>8.1351999999999993</v>
      </c>
      <c r="L712">
        <v>4.0000000000000001E-3</v>
      </c>
      <c r="M712">
        <v>0.187</v>
      </c>
      <c r="N712">
        <v>0.1</v>
      </c>
      <c r="O712">
        <v>4.6399999999999997</v>
      </c>
      <c r="P712">
        <v>0.47</v>
      </c>
      <c r="Q712" s="7">
        <f t="shared" si="88"/>
        <v>7.3521367369889554E-2</v>
      </c>
      <c r="R712" s="7">
        <f t="shared" si="89"/>
        <v>4.2888141417093762E-3</v>
      </c>
      <c r="S712" s="7">
        <f t="shared" si="90"/>
        <v>3.886107750510108E-2</v>
      </c>
      <c r="T712" s="7">
        <f t="shared" si="91"/>
        <v>7.3431248865406433E-3</v>
      </c>
      <c r="U712" s="7">
        <f t="shared" si="92"/>
        <v>3.9363591438356695E-3</v>
      </c>
      <c r="V712" s="7">
        <f t="shared" si="93"/>
        <v>7.5303503135691011E-4</v>
      </c>
      <c r="W712" s="7">
        <f t="shared" si="94"/>
        <v>6.3692066583244951E-6</v>
      </c>
      <c r="X712" s="7">
        <f t="shared" si="95"/>
        <v>6.1530039383076692E-3</v>
      </c>
      <c r="Y712">
        <v>1.167123287671233</v>
      </c>
      <c r="Z712">
        <v>3.15</v>
      </c>
      <c r="AA712" t="s">
        <v>115</v>
      </c>
    </row>
    <row r="713" spans="1:27">
      <c r="A713" t="s">
        <v>1352</v>
      </c>
      <c r="B713" t="s">
        <v>1351</v>
      </c>
      <c r="C713">
        <v>0.01</v>
      </c>
      <c r="D713">
        <v>0.01</v>
      </c>
      <c r="E713">
        <v>0.06</v>
      </c>
      <c r="F713">
        <v>0.06</v>
      </c>
      <c r="G713">
        <v>0.77</v>
      </c>
      <c r="H713">
        <v>0.8</v>
      </c>
      <c r="I713">
        <v>0.19</v>
      </c>
      <c r="J713">
        <v>0.14000000000000001</v>
      </c>
      <c r="K713">
        <v>32.03</v>
      </c>
      <c r="L713">
        <v>0.02</v>
      </c>
      <c r="M713">
        <v>0.05</v>
      </c>
      <c r="N713">
        <v>0.02</v>
      </c>
      <c r="O713">
        <v>32.4</v>
      </c>
      <c r="P713">
        <v>0.6</v>
      </c>
      <c r="Q713" s="7">
        <f t="shared" si="88"/>
        <v>0.18331839453853557</v>
      </c>
      <c r="R713" s="7">
        <f t="shared" si="89"/>
        <v>1.0693845295738781E-2</v>
      </c>
      <c r="S713" s="7">
        <f t="shared" si="90"/>
        <v>0.43563616128465343</v>
      </c>
      <c r="T713" s="7">
        <f t="shared" si="91"/>
        <v>6.9447329548785186E-2</v>
      </c>
      <c r="U713" s="7">
        <f t="shared" si="92"/>
        <v>8.0673363200861759E-3</v>
      </c>
      <c r="V713" s="7">
        <f t="shared" si="93"/>
        <v>4.3672798123774783E-4</v>
      </c>
      <c r="W713" s="7">
        <f t="shared" si="94"/>
        <v>9.0672528105870207E-5</v>
      </c>
      <c r="X713" s="7">
        <f t="shared" si="95"/>
        <v>6.8975725536736782E-2</v>
      </c>
      <c r="Y713">
        <v>1.167123287671233</v>
      </c>
      <c r="Z713">
        <v>3.15</v>
      </c>
      <c r="AA713" t="s">
        <v>115</v>
      </c>
    </row>
    <row r="714" spans="1:27">
      <c r="A714" t="s">
        <v>1353</v>
      </c>
      <c r="B714" t="s">
        <v>1351</v>
      </c>
      <c r="C714">
        <v>0.01</v>
      </c>
      <c r="D714">
        <v>0.01</v>
      </c>
      <c r="E714">
        <v>0.06</v>
      </c>
      <c r="F714">
        <v>0.06</v>
      </c>
      <c r="G714">
        <v>0.77</v>
      </c>
      <c r="H714">
        <v>0.8</v>
      </c>
      <c r="I714">
        <v>0.19</v>
      </c>
      <c r="J714">
        <v>0.14000000000000001</v>
      </c>
      <c r="K714">
        <v>431.7</v>
      </c>
      <c r="L714">
        <v>8.5</v>
      </c>
      <c r="M714">
        <v>0.27</v>
      </c>
      <c r="N714">
        <v>0.05</v>
      </c>
      <c r="O714">
        <v>18.2</v>
      </c>
      <c r="P714">
        <v>0.5</v>
      </c>
      <c r="Q714" s="7">
        <f t="shared" si="88"/>
        <v>1.0382201459164546</v>
      </c>
      <c r="R714" s="7">
        <f t="shared" si="89"/>
        <v>6.2077231857594034E-2</v>
      </c>
      <c r="S714" s="7">
        <f t="shared" si="90"/>
        <v>0.56143417107827431</v>
      </c>
      <c r="T714" s="7">
        <f t="shared" si="91"/>
        <v>9.0666487585818162E-2</v>
      </c>
      <c r="U714" s="7">
        <f t="shared" si="92"/>
        <v>1.5424015688963582E-2</v>
      </c>
      <c r="V714" s="7">
        <f t="shared" si="93"/>
        <v>8.1753438782835777E-3</v>
      </c>
      <c r="W714" s="7">
        <f t="shared" si="94"/>
        <v>3.684804612898876E-3</v>
      </c>
      <c r="X714" s="7">
        <f t="shared" si="95"/>
        <v>8.8893743754060076E-2</v>
      </c>
      <c r="Y714">
        <v>1.167123287671233</v>
      </c>
      <c r="Z714">
        <v>3.15</v>
      </c>
      <c r="AA714" t="s">
        <v>115</v>
      </c>
    </row>
    <row r="715" spans="1:27">
      <c r="A715" t="s">
        <v>1354</v>
      </c>
      <c r="B715" t="s">
        <v>1355</v>
      </c>
      <c r="C715">
        <v>-0.31</v>
      </c>
      <c r="D715">
        <v>-0.31</v>
      </c>
      <c r="E715">
        <v>0.09</v>
      </c>
      <c r="F715">
        <v>0.03</v>
      </c>
      <c r="G715">
        <v>2.2999999999999998</v>
      </c>
      <c r="H715">
        <v>2.3199999999999998</v>
      </c>
      <c r="I715">
        <v>0.43</v>
      </c>
      <c r="J715">
        <v>0.23</v>
      </c>
      <c r="K715">
        <v>124.6</v>
      </c>
      <c r="L715">
        <v>0</v>
      </c>
      <c r="M715">
        <v>0.23</v>
      </c>
      <c r="N715">
        <v>0</v>
      </c>
      <c r="O715">
        <v>287.5</v>
      </c>
      <c r="P715">
        <v>0.04</v>
      </c>
      <c r="Q715" s="7">
        <f t="shared" si="88"/>
        <v>0.64661550399261758</v>
      </c>
      <c r="R715" s="7">
        <f t="shared" si="89"/>
        <v>2.1368041080215814E-2</v>
      </c>
      <c r="S715" s="7">
        <f t="shared" si="90"/>
        <v>12.046954237292312</v>
      </c>
      <c r="T715" s="7">
        <f t="shared" si="91"/>
        <v>1.4885613809975797</v>
      </c>
      <c r="U715" s="7">
        <f t="shared" si="92"/>
        <v>1.6760979808406696E-3</v>
      </c>
      <c r="V715" s="7">
        <f t="shared" si="93"/>
        <v>0</v>
      </c>
      <c r="W715" s="7">
        <f t="shared" si="94"/>
        <v>0</v>
      </c>
      <c r="X715" s="7">
        <f t="shared" si="95"/>
        <v>1.4885604373665788</v>
      </c>
      <c r="Y715">
        <v>2.8082191780821919</v>
      </c>
      <c r="Z715">
        <v>23.7</v>
      </c>
      <c r="AA715" t="s">
        <v>1521</v>
      </c>
    </row>
    <row r="716" spans="1:27">
      <c r="A716" t="s">
        <v>1356</v>
      </c>
      <c r="B716" t="s">
        <v>1357</v>
      </c>
      <c r="C716">
        <v>0.25</v>
      </c>
      <c r="D716">
        <v>0.25</v>
      </c>
      <c r="E716">
        <v>0.04</v>
      </c>
      <c r="F716">
        <v>0.04</v>
      </c>
      <c r="G716">
        <v>1.02</v>
      </c>
      <c r="H716">
        <v>0.94</v>
      </c>
      <c r="I716">
        <v>7.0000000000000007E-2</v>
      </c>
      <c r="J716">
        <v>7.0000000000000007E-2</v>
      </c>
      <c r="K716">
        <v>28.125</v>
      </c>
      <c r="L716">
        <v>1.9E-2</v>
      </c>
      <c r="M716">
        <v>0.14000000000000001</v>
      </c>
      <c r="N716">
        <v>7.0000000000000007E-2</v>
      </c>
      <c r="O716" s="2"/>
      <c r="P716" s="2"/>
      <c r="Q716" s="7">
        <f t="shared" si="88"/>
        <v>0.17738180191014069</v>
      </c>
      <c r="R716" s="7">
        <f t="shared" si="89"/>
        <v>4.4038190332059638E-3</v>
      </c>
      <c r="S716" s="7">
        <f t="shared" si="90"/>
        <v>0</v>
      </c>
      <c r="T716" s="7">
        <f t="shared" si="91"/>
        <v>0</v>
      </c>
      <c r="U716" s="7">
        <f t="shared" si="92"/>
        <v>0</v>
      </c>
      <c r="V716" s="7">
        <f t="shared" si="93"/>
        <v>0</v>
      </c>
      <c r="W716" s="7">
        <f t="shared" si="94"/>
        <v>0</v>
      </c>
      <c r="X716" s="7">
        <f t="shared" si="95"/>
        <v>0</v>
      </c>
      <c r="Y716" s="2"/>
      <c r="Z716" s="2"/>
      <c r="AA716" t="s">
        <v>422</v>
      </c>
    </row>
    <row r="717" spans="1:27">
      <c r="A717" t="s">
        <v>1358</v>
      </c>
      <c r="B717" t="s">
        <v>1357</v>
      </c>
      <c r="C717">
        <v>0.25</v>
      </c>
      <c r="D717">
        <v>0.25</v>
      </c>
      <c r="E717">
        <v>0.04</v>
      </c>
      <c r="F717">
        <v>0.04</v>
      </c>
      <c r="G717">
        <v>1.02</v>
      </c>
      <c r="H717">
        <v>0.94</v>
      </c>
      <c r="I717">
        <v>7.0000000000000007E-2</v>
      </c>
      <c r="J717">
        <v>7.0000000000000007E-2</v>
      </c>
      <c r="K717">
        <v>67.3</v>
      </c>
      <c r="L717">
        <v>0.08</v>
      </c>
      <c r="M717">
        <v>0.12</v>
      </c>
      <c r="N717">
        <v>0.04</v>
      </c>
      <c r="O717" s="2"/>
      <c r="P717" s="2"/>
      <c r="Q717" s="7">
        <f t="shared" si="88"/>
        <v>0.31733946437780236</v>
      </c>
      <c r="R717" s="7">
        <f t="shared" si="89"/>
        <v>7.8812340491922379E-3</v>
      </c>
      <c r="S717" s="7">
        <f t="shared" si="90"/>
        <v>0</v>
      </c>
      <c r="T717" s="7">
        <f t="shared" si="91"/>
        <v>0</v>
      </c>
      <c r="U717" s="7">
        <f t="shared" si="92"/>
        <v>0</v>
      </c>
      <c r="V717" s="7">
        <f t="shared" si="93"/>
        <v>0</v>
      </c>
      <c r="W717" s="7">
        <f t="shared" si="94"/>
        <v>0</v>
      </c>
      <c r="X717" s="7">
        <f t="shared" si="95"/>
        <v>0</v>
      </c>
      <c r="Y717" s="2"/>
      <c r="Z717" s="2"/>
      <c r="AA717" t="s">
        <v>422</v>
      </c>
    </row>
    <row r="718" spans="1:27">
      <c r="A718" t="s">
        <v>1359</v>
      </c>
      <c r="B718" t="s">
        <v>1360</v>
      </c>
      <c r="C718">
        <v>0.16</v>
      </c>
      <c r="D718">
        <v>0.12</v>
      </c>
      <c r="E718">
        <v>0.1</v>
      </c>
      <c r="F718">
        <v>0.03</v>
      </c>
      <c r="G718">
        <v>2.04</v>
      </c>
      <c r="H718">
        <v>1.98</v>
      </c>
      <c r="I718">
        <v>0.37</v>
      </c>
      <c r="J718">
        <v>0.24</v>
      </c>
      <c r="K718">
        <v>1084.5</v>
      </c>
      <c r="L718">
        <v>23.2</v>
      </c>
      <c r="M718">
        <v>0.13</v>
      </c>
      <c r="N718">
        <v>0.05</v>
      </c>
      <c r="O718" s="2"/>
      <c r="P718" s="2"/>
      <c r="Q718" s="7">
        <f t="shared" si="88"/>
        <v>2.5952519419412341</v>
      </c>
      <c r="R718" s="7">
        <f t="shared" si="89"/>
        <v>0.11119916253784529</v>
      </c>
      <c r="S718" s="7">
        <f t="shared" si="90"/>
        <v>0</v>
      </c>
      <c r="T718" s="7">
        <f t="shared" si="91"/>
        <v>0</v>
      </c>
      <c r="U718" s="7">
        <f t="shared" si="92"/>
        <v>0</v>
      </c>
      <c r="V718" s="7">
        <f t="shared" si="93"/>
        <v>0</v>
      </c>
      <c r="W718" s="7">
        <f t="shared" si="94"/>
        <v>0</v>
      </c>
      <c r="X718" s="7">
        <f t="shared" si="95"/>
        <v>0</v>
      </c>
      <c r="Y718" s="2"/>
      <c r="Z718" s="2"/>
      <c r="AA718" t="s">
        <v>1521</v>
      </c>
    </row>
    <row r="719" spans="1:27">
      <c r="A719" t="s">
        <v>1362</v>
      </c>
      <c r="B719" t="s">
        <v>1363</v>
      </c>
      <c r="C719">
        <v>0.15</v>
      </c>
      <c r="D719">
        <v>0.17</v>
      </c>
      <c r="E719">
        <v>0.08</v>
      </c>
      <c r="F719">
        <v>0.03</v>
      </c>
      <c r="G719">
        <v>2.1</v>
      </c>
      <c r="H719">
        <v>1.95</v>
      </c>
      <c r="I719">
        <v>0.39</v>
      </c>
      <c r="J719">
        <v>0.22</v>
      </c>
      <c r="K719">
        <v>2592.5</v>
      </c>
      <c r="L719">
        <v>116.1</v>
      </c>
      <c r="M719">
        <v>0.59</v>
      </c>
      <c r="N719">
        <v>0.04</v>
      </c>
      <c r="O719" s="2"/>
      <c r="P719" s="2"/>
      <c r="Q719" s="7">
        <f t="shared" si="88"/>
        <v>4.6163153728165609</v>
      </c>
      <c r="R719" s="7">
        <f t="shared" si="89"/>
        <v>0.22166084553837545</v>
      </c>
      <c r="S719" s="7">
        <f t="shared" si="90"/>
        <v>0</v>
      </c>
      <c r="T719" s="7">
        <f t="shared" si="91"/>
        <v>0</v>
      </c>
      <c r="U719" s="7">
        <f t="shared" si="92"/>
        <v>0</v>
      </c>
      <c r="V719" s="7">
        <f t="shared" si="93"/>
        <v>0</v>
      </c>
      <c r="W719" s="7">
        <f t="shared" si="94"/>
        <v>0</v>
      </c>
      <c r="X719" s="7">
        <f t="shared" si="95"/>
        <v>0</v>
      </c>
      <c r="Y719" s="2"/>
      <c r="Z719" s="2"/>
      <c r="AA719" t="s">
        <v>1521</v>
      </c>
    </row>
    <row r="720" spans="1:27">
      <c r="A720" t="s">
        <v>1365</v>
      </c>
      <c r="B720" t="s">
        <v>1366</v>
      </c>
      <c r="C720">
        <v>0</v>
      </c>
      <c r="D720">
        <v>-0.01</v>
      </c>
      <c r="E720">
        <v>0.1</v>
      </c>
      <c r="F720">
        <v>0.03</v>
      </c>
      <c r="G720">
        <v>1.58</v>
      </c>
      <c r="H720">
        <v>1.6</v>
      </c>
      <c r="I720">
        <v>0.28000000000000003</v>
      </c>
      <c r="J720">
        <v>0.18</v>
      </c>
      <c r="K720">
        <v>88.9</v>
      </c>
      <c r="L720">
        <v>0.1</v>
      </c>
      <c r="M720">
        <v>0.05</v>
      </c>
      <c r="N720">
        <v>0.04</v>
      </c>
      <c r="O720">
        <v>45.5</v>
      </c>
      <c r="P720" s="2"/>
      <c r="Q720" s="7">
        <f t="shared" si="88"/>
        <v>0.45615515995121864</v>
      </c>
      <c r="R720" s="7">
        <f t="shared" si="89"/>
        <v>1.7109238464862737E-2</v>
      </c>
      <c r="S720" s="7">
        <f t="shared" si="90"/>
        <v>1.364767211884655</v>
      </c>
      <c r="T720" s="7">
        <f t="shared" si="91"/>
        <v>0.15924717526697929</v>
      </c>
      <c r="U720" s="7">
        <f t="shared" si="92"/>
        <v>0</v>
      </c>
      <c r="V720" s="7">
        <f t="shared" si="93"/>
        <v>2.7363753621747473E-3</v>
      </c>
      <c r="W720" s="7">
        <f t="shared" si="94"/>
        <v>5.1172373898937214E-4</v>
      </c>
      <c r="X720" s="7">
        <f t="shared" si="95"/>
        <v>0.15922284138654308</v>
      </c>
      <c r="Y720">
        <v>4.1726027397260266</v>
      </c>
      <c r="Z720">
        <v>9.4</v>
      </c>
      <c r="AA720" t="s">
        <v>1521</v>
      </c>
    </row>
    <row r="721" spans="1:27">
      <c r="A721" t="s">
        <v>1367</v>
      </c>
      <c r="B721" t="s">
        <v>1366</v>
      </c>
      <c r="C721">
        <v>0</v>
      </c>
      <c r="D721">
        <v>-0.01</v>
      </c>
      <c r="E721">
        <v>0.1</v>
      </c>
      <c r="F721">
        <v>0.03</v>
      </c>
      <c r="G721">
        <v>1.58</v>
      </c>
      <c r="H721">
        <v>1.6</v>
      </c>
      <c r="I721">
        <v>0.28000000000000003</v>
      </c>
      <c r="J721">
        <v>0.18</v>
      </c>
      <c r="K721">
        <v>2131.8000000000002</v>
      </c>
      <c r="L721">
        <v>88.3</v>
      </c>
      <c r="M721">
        <v>0.17</v>
      </c>
      <c r="N721">
        <v>0.06</v>
      </c>
      <c r="O721">
        <v>69</v>
      </c>
      <c r="P721" s="2"/>
      <c r="Q721" s="7">
        <f t="shared" si="88"/>
        <v>3.7932289504558492</v>
      </c>
      <c r="R721" s="7">
        <f t="shared" si="89"/>
        <v>0.17665050338680308</v>
      </c>
      <c r="S721" s="7">
        <f t="shared" si="90"/>
        <v>5.8887081583468825</v>
      </c>
      <c r="T721" s="7">
        <f t="shared" si="91"/>
        <v>0.69456965541278759</v>
      </c>
      <c r="U721" s="7">
        <f t="shared" si="92"/>
        <v>0</v>
      </c>
      <c r="V721" s="7">
        <f t="shared" si="93"/>
        <v>6.1852356312571535E-2</v>
      </c>
      <c r="W721" s="7">
        <f t="shared" si="94"/>
        <v>8.1304207771527914E-2</v>
      </c>
      <c r="X721" s="7">
        <f t="shared" si="95"/>
        <v>0.68701595180713626</v>
      </c>
      <c r="Y721" s="2"/>
      <c r="Z721" s="2"/>
      <c r="AA721" t="s">
        <v>1521</v>
      </c>
    </row>
    <row r="722" spans="1:27">
      <c r="A722" t="s">
        <v>1368</v>
      </c>
      <c r="B722" t="s">
        <v>1369</v>
      </c>
      <c r="C722">
        <v>7.0000000000000007E-2</v>
      </c>
      <c r="D722">
        <v>0.08</v>
      </c>
      <c r="E722">
        <v>0.01</v>
      </c>
      <c r="F722">
        <v>0.01</v>
      </c>
      <c r="G722">
        <v>1.1200000000000001</v>
      </c>
      <c r="H722">
        <v>1.05</v>
      </c>
      <c r="I722">
        <v>7.0000000000000007E-2</v>
      </c>
      <c r="J722">
        <v>0.09</v>
      </c>
      <c r="K722">
        <v>1.8371999999999999</v>
      </c>
      <c r="L722">
        <v>0</v>
      </c>
      <c r="M722">
        <v>0.41</v>
      </c>
      <c r="N722">
        <v>0</v>
      </c>
      <c r="O722">
        <v>2</v>
      </c>
      <c r="P722">
        <v>0.01</v>
      </c>
      <c r="Q722" s="7">
        <f t="shared" si="88"/>
        <v>2.9851911668883017E-2</v>
      </c>
      <c r="R722" s="7">
        <f t="shared" si="89"/>
        <v>8.5291176196808599E-4</v>
      </c>
      <c r="S722" s="7">
        <f t="shared" si="90"/>
        <v>1.1353263702380613E-2</v>
      </c>
      <c r="T722" s="7">
        <f t="shared" si="91"/>
        <v>5.0777256354769796E-4</v>
      </c>
      <c r="U722" s="7">
        <f t="shared" si="92"/>
        <v>5.6766318511903062E-5</v>
      </c>
      <c r="V722" s="7">
        <f t="shared" si="93"/>
        <v>0</v>
      </c>
      <c r="W722" s="7">
        <f t="shared" si="94"/>
        <v>0</v>
      </c>
      <c r="X722" s="7">
        <f t="shared" si="95"/>
        <v>5.0458949788358273E-4</v>
      </c>
      <c r="Y722" s="2"/>
      <c r="Z722" s="2"/>
      <c r="AA722" t="s">
        <v>1521</v>
      </c>
    </row>
    <row r="723" spans="1:27">
      <c r="A723" t="s">
        <v>1371</v>
      </c>
      <c r="B723" t="s">
        <v>1369</v>
      </c>
      <c r="C723">
        <v>7.0000000000000007E-2</v>
      </c>
      <c r="D723">
        <v>0.08</v>
      </c>
      <c r="E723">
        <v>0.01</v>
      </c>
      <c r="F723">
        <v>0.01</v>
      </c>
      <c r="G723">
        <v>1.1200000000000001</v>
      </c>
      <c r="H723">
        <v>1.05</v>
      </c>
      <c r="I723">
        <v>7.0000000000000007E-2</v>
      </c>
      <c r="J723">
        <v>0.09</v>
      </c>
      <c r="K723">
        <v>194</v>
      </c>
      <c r="L723">
        <v>0</v>
      </c>
      <c r="M723">
        <v>0.04</v>
      </c>
      <c r="N723">
        <v>0</v>
      </c>
      <c r="O723">
        <v>3.3</v>
      </c>
      <c r="P723">
        <v>0.01</v>
      </c>
      <c r="Q723" s="7">
        <f t="shared" si="88"/>
        <v>0.66691273416865116</v>
      </c>
      <c r="R723" s="7">
        <f t="shared" si="89"/>
        <v>1.9054649547675741E-2</v>
      </c>
      <c r="S723" s="7">
        <f t="shared" si="90"/>
        <v>9.6999573482189044E-2</v>
      </c>
      <c r="T723" s="7">
        <f t="shared" si="91"/>
        <v>4.32110115298843E-3</v>
      </c>
      <c r="U723" s="7">
        <f t="shared" si="92"/>
        <v>2.9393810146117891E-4</v>
      </c>
      <c r="V723" s="7">
        <f t="shared" si="93"/>
        <v>0</v>
      </c>
      <c r="W723" s="7">
        <f t="shared" si="94"/>
        <v>0</v>
      </c>
      <c r="X723" s="7">
        <f t="shared" si="95"/>
        <v>4.3110921547639567E-3</v>
      </c>
      <c r="Y723" s="2"/>
      <c r="Z723" s="2"/>
      <c r="AA723" t="s">
        <v>1521</v>
      </c>
    </row>
    <row r="724" spans="1:27">
      <c r="A724" t="s">
        <v>1372</v>
      </c>
      <c r="B724" t="s">
        <v>1373</v>
      </c>
      <c r="C724">
        <v>0.2</v>
      </c>
      <c r="D724">
        <v>0.2</v>
      </c>
      <c r="E724">
        <v>0.13</v>
      </c>
      <c r="F724">
        <v>0.05</v>
      </c>
      <c r="G724">
        <v>1.69</v>
      </c>
      <c r="H724">
        <v>1.44</v>
      </c>
      <c r="I724">
        <v>0.3</v>
      </c>
      <c r="J724">
        <v>0.23</v>
      </c>
      <c r="K724">
        <v>822.3</v>
      </c>
      <c r="L724">
        <v>16.8</v>
      </c>
      <c r="M724">
        <v>7.0000000000000007E-2</v>
      </c>
      <c r="N724">
        <v>7.0000000000000007E-2</v>
      </c>
      <c r="O724" s="2"/>
      <c r="P724" s="2"/>
      <c r="Q724" s="7">
        <f t="shared" si="88"/>
        <v>1.9406435860740141</v>
      </c>
      <c r="R724" s="7">
        <f t="shared" si="89"/>
        <v>0.10664873792454765</v>
      </c>
      <c r="S724" s="7">
        <f t="shared" si="90"/>
        <v>0</v>
      </c>
      <c r="T724" s="7">
        <f t="shared" si="91"/>
        <v>0</v>
      </c>
      <c r="U724" s="7">
        <f t="shared" si="92"/>
        <v>0</v>
      </c>
      <c r="V724" s="7">
        <f t="shared" si="93"/>
        <v>0</v>
      </c>
      <c r="W724" s="7">
        <f t="shared" si="94"/>
        <v>0</v>
      </c>
      <c r="X724" s="7">
        <f t="shared" si="95"/>
        <v>0</v>
      </c>
      <c r="Y724" s="2"/>
      <c r="Z724" s="2"/>
      <c r="AA724" t="s">
        <v>1521</v>
      </c>
    </row>
    <row r="725" spans="1:27">
      <c r="A725" t="s">
        <v>1374</v>
      </c>
      <c r="B725" t="s">
        <v>1375</v>
      </c>
      <c r="C725">
        <v>-0.13</v>
      </c>
      <c r="D725">
        <v>-0.13</v>
      </c>
      <c r="E725">
        <v>0.13</v>
      </c>
      <c r="F725">
        <v>0.13</v>
      </c>
      <c r="G725">
        <v>1.33</v>
      </c>
      <c r="H725">
        <v>1.0900000000000001</v>
      </c>
      <c r="I725">
        <v>0.4</v>
      </c>
      <c r="J725">
        <v>0.34</v>
      </c>
      <c r="K725">
        <v>511.09800000000001</v>
      </c>
      <c r="L725">
        <v>8.8999999999999996E-2</v>
      </c>
      <c r="M725">
        <v>0.71240000000000003</v>
      </c>
      <c r="N725">
        <v>3.8999999999999998E-3</v>
      </c>
      <c r="O725">
        <v>307.60000000000002</v>
      </c>
      <c r="P725">
        <v>2.2999999999999998</v>
      </c>
      <c r="Q725" s="7">
        <f t="shared" si="88"/>
        <v>1.2881003868991054</v>
      </c>
      <c r="R725" s="7">
        <f t="shared" si="89"/>
        <v>0.13393101055725393</v>
      </c>
      <c r="S725" s="7">
        <f t="shared" si="90"/>
        <v>8.991785328405502</v>
      </c>
      <c r="T725" s="7">
        <f t="shared" si="91"/>
        <v>2.2014369431058487</v>
      </c>
      <c r="U725" s="7">
        <f t="shared" si="92"/>
        <v>6.723376545946895E-2</v>
      </c>
      <c r="V725" s="7">
        <f t="shared" si="93"/>
        <v>5.0727136427260795E-2</v>
      </c>
      <c r="W725" s="7">
        <f t="shared" si="94"/>
        <v>5.2192788482058219E-4</v>
      </c>
      <c r="X725" s="7">
        <f t="shared" si="95"/>
        <v>2.1998251567964529</v>
      </c>
      <c r="Y725" s="2"/>
      <c r="Z725" s="2"/>
      <c r="AA725" t="s">
        <v>25</v>
      </c>
    </row>
    <row r="726" spans="1:27">
      <c r="A726" t="s">
        <v>1376</v>
      </c>
      <c r="B726" t="s">
        <v>1377</v>
      </c>
      <c r="C726">
        <v>0.22</v>
      </c>
      <c r="D726">
        <v>0.22</v>
      </c>
      <c r="E726">
        <v>0.2</v>
      </c>
      <c r="F726">
        <v>0.2</v>
      </c>
      <c r="G726">
        <v>0.49</v>
      </c>
      <c r="H726">
        <v>0.38</v>
      </c>
      <c r="I726">
        <v>0.05</v>
      </c>
      <c r="J726">
        <v>0.05</v>
      </c>
      <c r="K726">
        <v>111.7</v>
      </c>
      <c r="L726">
        <v>0.7</v>
      </c>
      <c r="M726">
        <v>0.28999999999999998</v>
      </c>
      <c r="N726">
        <v>0.02</v>
      </c>
      <c r="O726" s="2"/>
      <c r="P726" s="2"/>
      <c r="Q726" s="7">
        <f t="shared" si="88"/>
        <v>0.32892842433696473</v>
      </c>
      <c r="R726" s="7">
        <f t="shared" si="89"/>
        <v>1.449198805635696E-2</v>
      </c>
      <c r="S726" s="7">
        <f t="shared" si="90"/>
        <v>0</v>
      </c>
      <c r="T726" s="7">
        <f t="shared" si="91"/>
        <v>0</v>
      </c>
      <c r="U726" s="7">
        <f t="shared" si="92"/>
        <v>0</v>
      </c>
      <c r="V726" s="7">
        <f t="shared" si="93"/>
        <v>0</v>
      </c>
      <c r="W726" s="7">
        <f t="shared" si="94"/>
        <v>0</v>
      </c>
      <c r="X726" s="7">
        <f t="shared" si="95"/>
        <v>0</v>
      </c>
      <c r="Y726">
        <v>0.48767123287671232</v>
      </c>
      <c r="Z726">
        <v>3.9</v>
      </c>
      <c r="AA726" t="s">
        <v>115</v>
      </c>
    </row>
    <row r="727" spans="1:27">
      <c r="A727" t="s">
        <v>1378</v>
      </c>
      <c r="B727" t="s">
        <v>1379</v>
      </c>
      <c r="C727">
        <v>-0.15</v>
      </c>
      <c r="D727">
        <v>-0.08</v>
      </c>
      <c r="E727">
        <v>0.08</v>
      </c>
      <c r="F727">
        <v>0.02</v>
      </c>
      <c r="G727">
        <v>1.98</v>
      </c>
      <c r="H727">
        <v>1.71</v>
      </c>
      <c r="I727">
        <v>0.37</v>
      </c>
      <c r="J727">
        <v>0.21</v>
      </c>
      <c r="K727">
        <v>1560</v>
      </c>
      <c r="L727">
        <v>54</v>
      </c>
      <c r="M727">
        <v>0.16</v>
      </c>
      <c r="N727">
        <v>0.06</v>
      </c>
      <c r="O727" s="2"/>
      <c r="P727" s="2"/>
      <c r="Q727" s="7">
        <f t="shared" si="88"/>
        <v>3.1493422492722773</v>
      </c>
      <c r="R727" s="7">
        <f t="shared" si="89"/>
        <v>0.14799474877843169</v>
      </c>
      <c r="S727" s="7">
        <f t="shared" si="90"/>
        <v>0</v>
      </c>
      <c r="T727" s="7">
        <f t="shared" si="91"/>
        <v>0</v>
      </c>
      <c r="U727" s="7">
        <f t="shared" si="92"/>
        <v>0</v>
      </c>
      <c r="V727" s="7">
        <f t="shared" si="93"/>
        <v>0</v>
      </c>
      <c r="W727" s="7">
        <f t="shared" si="94"/>
        <v>0</v>
      </c>
      <c r="X727" s="7">
        <f t="shared" si="95"/>
        <v>0</v>
      </c>
      <c r="Y727" s="2"/>
      <c r="Z727" s="2"/>
      <c r="AA727" t="s">
        <v>1521</v>
      </c>
    </row>
    <row r="728" spans="1:27">
      <c r="A728" t="s">
        <v>1380</v>
      </c>
      <c r="B728" t="s">
        <v>1381</v>
      </c>
      <c r="C728">
        <v>0.23</v>
      </c>
      <c r="D728">
        <v>0.23</v>
      </c>
      <c r="E728">
        <v>0.05</v>
      </c>
      <c r="F728">
        <v>0.05</v>
      </c>
      <c r="G728">
        <v>0.94</v>
      </c>
      <c r="H728">
        <v>0.94</v>
      </c>
      <c r="I728">
        <v>7.0000000000000007E-2</v>
      </c>
      <c r="J728">
        <v>0.08</v>
      </c>
      <c r="K728">
        <v>5.0505000000000004</v>
      </c>
      <c r="L728">
        <v>1.5E-3</v>
      </c>
      <c r="M728">
        <v>2.4E-2</v>
      </c>
      <c r="N728">
        <v>1.4E-2</v>
      </c>
      <c r="O728">
        <v>130.9</v>
      </c>
      <c r="P728">
        <v>1.7</v>
      </c>
      <c r="Q728" s="7">
        <f t="shared" si="88"/>
        <v>5.645949099961408E-2</v>
      </c>
      <c r="R728" s="7">
        <f t="shared" si="89"/>
        <v>1.6017266993779737E-3</v>
      </c>
      <c r="S728" s="7">
        <f t="shared" si="90"/>
        <v>1.0597938227739374</v>
      </c>
      <c r="T728" s="7">
        <f t="shared" si="91"/>
        <v>5.438560068592075E-2</v>
      </c>
      <c r="U728" s="7">
        <f t="shared" si="92"/>
        <v>1.3763556139921262E-2</v>
      </c>
      <c r="V728" s="7">
        <f t="shared" si="93"/>
        <v>3.5629595091977274E-4</v>
      </c>
      <c r="W728" s="7">
        <f t="shared" si="94"/>
        <v>1.0491969337431317E-4</v>
      </c>
      <c r="X728" s="7">
        <f t="shared" si="95"/>
        <v>5.2613877726365693E-2</v>
      </c>
      <c r="Y728">
        <v>0.39945205479452062</v>
      </c>
      <c r="Z728">
        <v>5.97</v>
      </c>
      <c r="AA728" t="s">
        <v>499</v>
      </c>
    </row>
    <row r="729" spans="1:27">
      <c r="A729" t="s">
        <v>1382</v>
      </c>
      <c r="B729" t="s">
        <v>1383</v>
      </c>
      <c r="C729">
        <v>0.28999999999999998</v>
      </c>
      <c r="D729">
        <v>0.27</v>
      </c>
      <c r="E729">
        <v>0.13</v>
      </c>
      <c r="F729">
        <v>0.04</v>
      </c>
      <c r="G729">
        <v>1.63</v>
      </c>
      <c r="H729">
        <v>1.61</v>
      </c>
      <c r="I729">
        <v>0.28000000000000003</v>
      </c>
      <c r="J729">
        <v>0.2</v>
      </c>
      <c r="K729">
        <v>1058.8</v>
      </c>
      <c r="L729">
        <v>6.7</v>
      </c>
      <c r="M729">
        <v>0.61</v>
      </c>
      <c r="N729">
        <v>0.03</v>
      </c>
      <c r="O729">
        <v>320.10000000000002</v>
      </c>
      <c r="P729" s="2"/>
      <c r="Q729" s="7">
        <f t="shared" si="88"/>
        <v>2.3839071568706616</v>
      </c>
      <c r="R729" s="7">
        <f t="shared" si="89"/>
        <v>9.9223478995281805E-2</v>
      </c>
      <c r="S729" s="7">
        <f t="shared" si="90"/>
        <v>17.468795729795008</v>
      </c>
      <c r="T729" s="7">
        <f t="shared" si="91"/>
        <v>2.0887026966063362</v>
      </c>
      <c r="U729" s="7">
        <f t="shared" si="92"/>
        <v>0</v>
      </c>
      <c r="V729" s="7">
        <f t="shared" si="93"/>
        <v>0.50912400359173227</v>
      </c>
      <c r="W729" s="7">
        <f t="shared" si="94"/>
        <v>3.6847037964244614E-2</v>
      </c>
      <c r="X729" s="7">
        <f t="shared" si="95"/>
        <v>2.025367620845798</v>
      </c>
      <c r="Y729">
        <v>4.1643835616438354</v>
      </c>
      <c r="Z729">
        <v>10.1</v>
      </c>
      <c r="AA729" t="s">
        <v>1521</v>
      </c>
    </row>
    <row r="730" spans="1:27">
      <c r="A730" t="s">
        <v>1384</v>
      </c>
      <c r="B730" t="s">
        <v>1385</v>
      </c>
      <c r="C730">
        <v>0.19</v>
      </c>
      <c r="D730">
        <v>0.19</v>
      </c>
      <c r="E730">
        <v>0.02</v>
      </c>
      <c r="F730">
        <v>0.02</v>
      </c>
      <c r="G730">
        <v>1.1499999999999999</v>
      </c>
      <c r="H730">
        <v>1.1599999999999999</v>
      </c>
      <c r="I730">
        <v>0.08</v>
      </c>
      <c r="J730">
        <v>0.1</v>
      </c>
      <c r="K730">
        <v>302.8</v>
      </c>
      <c r="L730">
        <v>2.2999999999999998</v>
      </c>
      <c r="M730">
        <v>0.14000000000000001</v>
      </c>
      <c r="N730">
        <v>0.13</v>
      </c>
      <c r="O730">
        <v>57.1</v>
      </c>
      <c r="P730">
        <v>5.2</v>
      </c>
      <c r="Q730" s="7">
        <f t="shared" si="88"/>
        <v>0.92767246752453092</v>
      </c>
      <c r="R730" s="7">
        <f t="shared" si="89"/>
        <v>2.7067999794175415E-2</v>
      </c>
      <c r="S730" s="7">
        <f t="shared" si="90"/>
        <v>2.0617620042943896</v>
      </c>
      <c r="T730" s="7">
        <f t="shared" si="91"/>
        <v>0.21385102292761926</v>
      </c>
      <c r="U730" s="7">
        <f t="shared" si="92"/>
        <v>0.18776116326323691</v>
      </c>
      <c r="V730" s="7">
        <f t="shared" si="93"/>
        <v>3.8274243653771821E-2</v>
      </c>
      <c r="W730" s="7">
        <f t="shared" si="94"/>
        <v>5.2202252420487667E-3</v>
      </c>
      <c r="X730" s="7">
        <f t="shared" si="95"/>
        <v>9.4793655369856997E-2</v>
      </c>
      <c r="Y730" s="2"/>
      <c r="Z730" s="2"/>
      <c r="AA730" t="s">
        <v>292</v>
      </c>
    </row>
    <row r="731" spans="1:27" s="8" customFormat="1">
      <c r="A731" s="8" t="s">
        <v>1386</v>
      </c>
      <c r="B731" s="8" t="s">
        <v>1387</v>
      </c>
      <c r="C731" s="8">
        <v>0.09</v>
      </c>
      <c r="D731" s="8">
        <v>0.09</v>
      </c>
      <c r="E731" s="8">
        <v>0.09</v>
      </c>
      <c r="F731" s="8">
        <v>0.09</v>
      </c>
      <c r="Q731" s="8">
        <f t="shared" si="88"/>
        <v>0</v>
      </c>
      <c r="R731" s="8" t="e">
        <f t="shared" si="89"/>
        <v>#DIV/0!</v>
      </c>
      <c r="S731" s="8">
        <f t="shared" si="90"/>
        <v>0</v>
      </c>
      <c r="T731" s="8" t="e">
        <f t="shared" si="91"/>
        <v>#DIV/0!</v>
      </c>
      <c r="U731" s="8">
        <f t="shared" si="92"/>
        <v>0</v>
      </c>
      <c r="V731" s="8">
        <f t="shared" si="93"/>
        <v>0</v>
      </c>
      <c r="W731" s="8" t="e">
        <f t="shared" si="94"/>
        <v>#DIV/0!</v>
      </c>
      <c r="X731" s="8" t="e">
        <f t="shared" si="95"/>
        <v>#DIV/0!</v>
      </c>
      <c r="AA731" s="8" t="s">
        <v>1388</v>
      </c>
    </row>
    <row r="732" spans="1:27">
      <c r="A732" t="s">
        <v>1389</v>
      </c>
      <c r="B732" t="s">
        <v>1390</v>
      </c>
      <c r="C732">
        <v>0.11</v>
      </c>
      <c r="D732">
        <v>0.11</v>
      </c>
      <c r="E732">
        <v>0.03</v>
      </c>
      <c r="F732">
        <v>0.03</v>
      </c>
      <c r="G732">
        <v>1.56</v>
      </c>
      <c r="H732">
        <v>1.56</v>
      </c>
      <c r="I732">
        <v>0.17</v>
      </c>
      <c r="J732">
        <v>0.17</v>
      </c>
      <c r="K732">
        <v>1300</v>
      </c>
      <c r="L732">
        <v>15</v>
      </c>
      <c r="M732">
        <v>0.125</v>
      </c>
      <c r="N732">
        <v>4.9000000000000002E-2</v>
      </c>
      <c r="O732">
        <v>27.3</v>
      </c>
      <c r="P732">
        <v>1.3</v>
      </c>
      <c r="Q732" s="7">
        <f t="shared" si="88"/>
        <v>2.7048417297609095</v>
      </c>
      <c r="R732" s="7">
        <f t="shared" si="89"/>
        <v>0.10043167670558702</v>
      </c>
      <c r="S732" s="7">
        <f t="shared" si="90"/>
        <v>1.9559178358696896</v>
      </c>
      <c r="T732" s="7">
        <f t="shared" si="91"/>
        <v>0.17050222841786447</v>
      </c>
      <c r="U732" s="7">
        <f t="shared" si="92"/>
        <v>9.3138944565223286E-2</v>
      </c>
      <c r="V732" s="7">
        <f t="shared" si="93"/>
        <v>1.2170155423189177E-2</v>
      </c>
      <c r="W732" s="7">
        <f t="shared" si="94"/>
        <v>7.5227609071911155E-3</v>
      </c>
      <c r="X732" s="7">
        <f t="shared" si="95"/>
        <v>0.14209659491360993</v>
      </c>
      <c r="Y732">
        <v>9.1863013698630134</v>
      </c>
      <c r="Z732">
        <v>4.8</v>
      </c>
      <c r="AA732" t="s">
        <v>28</v>
      </c>
    </row>
    <row r="733" spans="1:27">
      <c r="A733" t="s">
        <v>1391</v>
      </c>
      <c r="B733" t="s">
        <v>1392</v>
      </c>
      <c r="K733">
        <v>48.616</v>
      </c>
      <c r="L733">
        <v>3.3999999999999998E-3</v>
      </c>
      <c r="M733">
        <v>0.21</v>
      </c>
      <c r="N733">
        <v>0.105</v>
      </c>
      <c r="O733" s="2"/>
      <c r="P733" s="2"/>
      <c r="Q733" s="7">
        <f t="shared" si="88"/>
        <v>0</v>
      </c>
      <c r="R733" s="7" t="e">
        <f t="shared" si="89"/>
        <v>#DIV/0!</v>
      </c>
      <c r="S733" s="7">
        <f t="shared" si="90"/>
        <v>0</v>
      </c>
      <c r="T733" s="7" t="e">
        <f t="shared" si="91"/>
        <v>#DIV/0!</v>
      </c>
      <c r="U733" s="7">
        <f t="shared" si="92"/>
        <v>0</v>
      </c>
      <c r="V733" s="7">
        <f t="shared" si="93"/>
        <v>0</v>
      </c>
      <c r="W733" s="7">
        <f t="shared" si="94"/>
        <v>0</v>
      </c>
      <c r="X733" s="7" t="e">
        <f t="shared" si="95"/>
        <v>#DIV/0!</v>
      </c>
      <c r="Y733">
        <v>10.08767123287671</v>
      </c>
      <c r="Z733">
        <v>0.65</v>
      </c>
      <c r="AA733" s="2"/>
    </row>
    <row r="734" spans="1:27">
      <c r="A734" t="s">
        <v>1393</v>
      </c>
      <c r="B734" t="s">
        <v>1392</v>
      </c>
      <c r="K734">
        <v>121.54</v>
      </c>
      <c r="L734">
        <v>0.25</v>
      </c>
      <c r="M734">
        <v>0.23</v>
      </c>
      <c r="N734">
        <v>0.11</v>
      </c>
      <c r="O734" s="2"/>
      <c r="P734" s="2"/>
      <c r="Q734" s="7">
        <f t="shared" si="88"/>
        <v>0</v>
      </c>
      <c r="R734" s="7" t="e">
        <f t="shared" si="89"/>
        <v>#DIV/0!</v>
      </c>
      <c r="S734" s="7">
        <f t="shared" si="90"/>
        <v>0</v>
      </c>
      <c r="T734" s="7" t="e">
        <f t="shared" si="91"/>
        <v>#DIV/0!</v>
      </c>
      <c r="U734" s="7">
        <f t="shared" si="92"/>
        <v>0</v>
      </c>
      <c r="V734" s="7">
        <f t="shared" si="93"/>
        <v>0</v>
      </c>
      <c r="W734" s="7">
        <f t="shared" si="94"/>
        <v>0</v>
      </c>
      <c r="X734" s="7" t="e">
        <f t="shared" si="95"/>
        <v>#DIV/0!</v>
      </c>
      <c r="Y734">
        <v>10.08767123287671</v>
      </c>
      <c r="Z734">
        <v>0.65</v>
      </c>
      <c r="AA734" s="2"/>
    </row>
    <row r="735" spans="1:27">
      <c r="A735" t="s">
        <v>1394</v>
      </c>
      <c r="B735" t="s">
        <v>1395</v>
      </c>
      <c r="C735">
        <v>-0.12</v>
      </c>
      <c r="D735">
        <v>-0.02</v>
      </c>
      <c r="E735">
        <v>0.06</v>
      </c>
      <c r="F735">
        <v>0.06</v>
      </c>
      <c r="G735">
        <v>1.26</v>
      </c>
      <c r="H735">
        <v>1.31</v>
      </c>
      <c r="I735">
        <v>0.09</v>
      </c>
      <c r="J735">
        <v>0.12</v>
      </c>
      <c r="K735">
        <v>2.9895933000000001</v>
      </c>
      <c r="L735">
        <v>4.8999999999999997E-6</v>
      </c>
      <c r="M735">
        <v>0.03</v>
      </c>
      <c r="N735">
        <v>1.8499999999999999E-2</v>
      </c>
      <c r="O735" s="2"/>
      <c r="P735" s="2"/>
      <c r="Q735" s="7">
        <f t="shared" si="88"/>
        <v>4.4460048276985548E-2</v>
      </c>
      <c r="R735" s="7">
        <f t="shared" si="89"/>
        <v>1.3575587268840597E-3</v>
      </c>
      <c r="S735" s="7">
        <f t="shared" si="90"/>
        <v>0</v>
      </c>
      <c r="T735" s="7">
        <f t="shared" si="91"/>
        <v>0</v>
      </c>
      <c r="U735" s="7">
        <f t="shared" si="92"/>
        <v>0</v>
      </c>
      <c r="V735" s="7">
        <f t="shared" si="93"/>
        <v>0</v>
      </c>
      <c r="W735" s="7">
        <f t="shared" si="94"/>
        <v>0</v>
      </c>
      <c r="X735" s="7">
        <f t="shared" si="95"/>
        <v>0</v>
      </c>
      <c r="Y735" s="2"/>
      <c r="Z735" s="2"/>
      <c r="AA735" t="s">
        <v>327</v>
      </c>
    </row>
    <row r="736" spans="1:27">
      <c r="A736" t="s">
        <v>1396</v>
      </c>
      <c r="B736" t="s">
        <v>1397</v>
      </c>
      <c r="C736">
        <v>-0.22</v>
      </c>
      <c r="D736">
        <v>-0.22</v>
      </c>
      <c r="E736">
        <v>0.06</v>
      </c>
      <c r="F736">
        <v>0.06</v>
      </c>
      <c r="G736">
        <v>1.19</v>
      </c>
      <c r="H736">
        <v>1.1499999999999999</v>
      </c>
      <c r="I736">
        <v>0.09</v>
      </c>
      <c r="J736">
        <v>0.12</v>
      </c>
      <c r="K736">
        <v>1276</v>
      </c>
      <c r="L736">
        <v>77</v>
      </c>
      <c r="M736">
        <v>0.21</v>
      </c>
      <c r="N736">
        <v>3.8E-3</v>
      </c>
      <c r="O736">
        <v>65.7</v>
      </c>
      <c r="P736">
        <v>2.5</v>
      </c>
      <c r="Q736" s="7">
        <f t="shared" si="88"/>
        <v>2.4132620685163619</v>
      </c>
      <c r="R736" s="7">
        <f t="shared" si="89"/>
        <v>0.12834093248091205</v>
      </c>
      <c r="S736" s="7">
        <f t="shared" si="90"/>
        <v>3.7618130434216122</v>
      </c>
      <c r="T736" s="7">
        <f t="shared" si="91"/>
        <v>0.2544543493170256</v>
      </c>
      <c r="U736" s="7">
        <f t="shared" si="92"/>
        <v>0.14314357090645405</v>
      </c>
      <c r="V736" s="7">
        <f t="shared" si="93"/>
        <v>3.1404192997703173E-3</v>
      </c>
      <c r="W736" s="7">
        <f t="shared" si="94"/>
        <v>7.5668653172273878E-2</v>
      </c>
      <c r="X736" s="7">
        <f t="shared" si="95"/>
        <v>0.19626850661330153</v>
      </c>
      <c r="Y736">
        <v>1.394520547945205</v>
      </c>
      <c r="Z736">
        <v>2.2000000000000002</v>
      </c>
      <c r="AA736" t="s">
        <v>137</v>
      </c>
    </row>
    <row r="737" spans="1:27">
      <c r="A737" t="s">
        <v>1398</v>
      </c>
      <c r="B737" t="s">
        <v>1399</v>
      </c>
      <c r="C737">
        <v>-0.03</v>
      </c>
      <c r="D737">
        <v>-0.03</v>
      </c>
      <c r="E737">
        <v>0.04</v>
      </c>
      <c r="F737">
        <v>0.04</v>
      </c>
      <c r="G737">
        <v>0.89</v>
      </c>
      <c r="H737">
        <v>0.89</v>
      </c>
      <c r="I737">
        <v>0.06</v>
      </c>
      <c r="J737">
        <v>0.06</v>
      </c>
      <c r="K737">
        <v>62.95</v>
      </c>
      <c r="L737">
        <v>0.17</v>
      </c>
      <c r="M737">
        <v>0.05</v>
      </c>
      <c r="N737">
        <v>0.05</v>
      </c>
      <c r="O737" s="2"/>
      <c r="P737" s="2"/>
      <c r="Q737" s="7">
        <f t="shared" si="88"/>
        <v>0.29803361381131416</v>
      </c>
      <c r="R737" s="7">
        <f t="shared" si="89"/>
        <v>6.7188442923177688E-3</v>
      </c>
      <c r="S737" s="7">
        <f t="shared" si="90"/>
        <v>0</v>
      </c>
      <c r="T737" s="7">
        <f t="shared" si="91"/>
        <v>0</v>
      </c>
      <c r="U737" s="7">
        <f t="shared" si="92"/>
        <v>0</v>
      </c>
      <c r="V737" s="7">
        <f t="shared" si="93"/>
        <v>0</v>
      </c>
      <c r="W737" s="7">
        <f t="shared" si="94"/>
        <v>0</v>
      </c>
      <c r="X737" s="7">
        <f t="shared" si="95"/>
        <v>0</v>
      </c>
      <c r="Y737" s="2"/>
      <c r="Z737" s="2"/>
      <c r="AA737" t="s">
        <v>1400</v>
      </c>
    </row>
    <row r="738" spans="1:27">
      <c r="A738" t="s">
        <v>1401</v>
      </c>
      <c r="B738" t="s">
        <v>1402</v>
      </c>
      <c r="C738">
        <v>0.01</v>
      </c>
      <c r="D738">
        <v>-0.04</v>
      </c>
      <c r="E738">
        <v>0.09</v>
      </c>
      <c r="F738">
        <v>0.04</v>
      </c>
      <c r="G738">
        <v>1.22</v>
      </c>
      <c r="H738">
        <v>1.19</v>
      </c>
      <c r="I738">
        <v>0.06</v>
      </c>
      <c r="J738">
        <v>0.12</v>
      </c>
      <c r="K738">
        <v>6.2385368999999997</v>
      </c>
      <c r="L738">
        <v>3.3000000000000002E-6</v>
      </c>
      <c r="M738">
        <v>0.05</v>
      </c>
      <c r="N738">
        <v>0.05</v>
      </c>
      <c r="O738" s="2"/>
      <c r="P738" s="2"/>
      <c r="Q738" s="7">
        <f t="shared" si="88"/>
        <v>7.0314070967041217E-2</v>
      </c>
      <c r="R738" s="7">
        <f t="shared" si="89"/>
        <v>2.3634981838961621E-3</v>
      </c>
      <c r="S738" s="7">
        <f t="shared" si="90"/>
        <v>0</v>
      </c>
      <c r="T738" s="7">
        <f t="shared" si="91"/>
        <v>0</v>
      </c>
      <c r="U738" s="7">
        <f t="shared" si="92"/>
        <v>0</v>
      </c>
      <c r="V738" s="7">
        <f t="shared" si="93"/>
        <v>0</v>
      </c>
      <c r="W738" s="7">
        <f t="shared" si="94"/>
        <v>0</v>
      </c>
      <c r="X738" s="7">
        <f t="shared" si="95"/>
        <v>0</v>
      </c>
      <c r="Y738" s="2"/>
      <c r="Z738" s="2"/>
      <c r="AA738" t="s">
        <v>1400</v>
      </c>
    </row>
    <row r="739" spans="1:27">
      <c r="A739" t="s">
        <v>1403</v>
      </c>
      <c r="B739" t="s">
        <v>1404</v>
      </c>
      <c r="C739">
        <v>0.44</v>
      </c>
      <c r="D739">
        <v>0.42</v>
      </c>
      <c r="E739">
        <v>0.14000000000000001</v>
      </c>
      <c r="F739">
        <v>0.04</v>
      </c>
      <c r="G739">
        <v>1.06</v>
      </c>
      <c r="H739">
        <v>1.04</v>
      </c>
      <c r="I739">
        <v>0.08</v>
      </c>
      <c r="J739">
        <v>0.1</v>
      </c>
      <c r="K739">
        <v>223.3</v>
      </c>
      <c r="L739">
        <v>2.1</v>
      </c>
      <c r="M739">
        <v>0.31850000000000001</v>
      </c>
      <c r="N739">
        <v>7.8600000000000003E-2</v>
      </c>
      <c r="O739">
        <v>246</v>
      </c>
      <c r="P739">
        <v>17</v>
      </c>
      <c r="Q739" s="7">
        <f t="shared" si="88"/>
        <v>0.73014371664028432</v>
      </c>
      <c r="R739" s="7">
        <f t="shared" si="89"/>
        <v>2.3845564554996968E-2</v>
      </c>
      <c r="S739" s="7">
        <f t="shared" si="90"/>
        <v>7.1433740872123073</v>
      </c>
      <c r="T739" s="7">
        <f t="shared" si="91"/>
        <v>0.64652347410271571</v>
      </c>
      <c r="U739" s="7">
        <f t="shared" si="92"/>
        <v>0.49364780277483428</v>
      </c>
      <c r="V739" s="7">
        <f t="shared" si="93"/>
        <v>0.1990166366454261</v>
      </c>
      <c r="W739" s="7">
        <f t="shared" si="94"/>
        <v>2.2393022216966495E-2</v>
      </c>
      <c r="X739" s="7">
        <f t="shared" si="95"/>
        <v>0.36632687626729782</v>
      </c>
      <c r="Y739">
        <v>1.789041095890411</v>
      </c>
      <c r="Z739">
        <v>8</v>
      </c>
      <c r="AA739" t="s">
        <v>1400</v>
      </c>
    </row>
    <row r="740" spans="1:27">
      <c r="A740" t="s">
        <v>1405</v>
      </c>
      <c r="B740" t="s">
        <v>1406</v>
      </c>
      <c r="C740">
        <v>0.32</v>
      </c>
      <c r="D740">
        <v>0.28000000000000003</v>
      </c>
      <c r="E740">
        <v>0.04</v>
      </c>
      <c r="F740">
        <v>0.04</v>
      </c>
      <c r="G740">
        <v>1.1299999999999999</v>
      </c>
      <c r="H740">
        <v>1.1000000000000001</v>
      </c>
      <c r="I740">
        <v>0.08</v>
      </c>
      <c r="J740">
        <v>0.11</v>
      </c>
      <c r="K740">
        <v>523.9</v>
      </c>
      <c r="L740">
        <v>0.7</v>
      </c>
      <c r="M740">
        <v>2.1399999999999999E-2</v>
      </c>
      <c r="N740">
        <v>7.7000000000000002E-3</v>
      </c>
      <c r="O740" s="2"/>
      <c r="P740" s="2"/>
      <c r="Q740" s="7">
        <f t="shared" si="88"/>
        <v>1.313513632027911</v>
      </c>
      <c r="R740" s="7">
        <f t="shared" si="89"/>
        <v>4.3799417954474583E-2</v>
      </c>
      <c r="S740" s="7">
        <f t="shared" si="90"/>
        <v>0</v>
      </c>
      <c r="T740" s="7">
        <f t="shared" si="91"/>
        <v>0</v>
      </c>
      <c r="U740" s="7">
        <f t="shared" si="92"/>
        <v>0</v>
      </c>
      <c r="V740" s="7">
        <f t="shared" si="93"/>
        <v>0</v>
      </c>
      <c r="W740" s="7">
        <f t="shared" si="94"/>
        <v>0</v>
      </c>
      <c r="X740" s="7">
        <f t="shared" si="95"/>
        <v>0</v>
      </c>
      <c r="Y740">
        <v>1.0027397260273969</v>
      </c>
      <c r="Z740" s="2"/>
      <c r="AA740" t="s">
        <v>1400</v>
      </c>
    </row>
    <row r="741" spans="1:27" s="8" customFormat="1">
      <c r="A741" s="8" t="s">
        <v>1407</v>
      </c>
      <c r="B741" s="8" t="s">
        <v>1408</v>
      </c>
      <c r="C741" s="8">
        <v>0.17</v>
      </c>
      <c r="D741" s="8">
        <v>0.26</v>
      </c>
      <c r="E741" s="8">
        <v>7.0000000000000007E-2</v>
      </c>
      <c r="F741" s="8">
        <v>0.04</v>
      </c>
      <c r="G741" s="8">
        <v>0.89</v>
      </c>
      <c r="H741" s="8">
        <v>0.88</v>
      </c>
      <c r="I741" s="8" t="s">
        <v>1409</v>
      </c>
      <c r="J741" s="8">
        <v>0.06</v>
      </c>
      <c r="K741" s="8">
        <v>982</v>
      </c>
      <c r="L741" s="8">
        <v>8</v>
      </c>
      <c r="Q741" s="8">
        <f t="shared" si="88"/>
        <v>1.8537022323352295</v>
      </c>
      <c r="R741" s="8">
        <f t="shared" si="89"/>
        <v>4.3315817358527443E-2</v>
      </c>
      <c r="S741" s="8">
        <f t="shared" si="90"/>
        <v>0</v>
      </c>
      <c r="T741" s="8" t="e">
        <f t="shared" si="91"/>
        <v>#VALUE!</v>
      </c>
      <c r="U741" s="8">
        <f t="shared" si="92"/>
        <v>0</v>
      </c>
      <c r="V741" s="8">
        <f t="shared" si="93"/>
        <v>0</v>
      </c>
      <c r="W741" s="8">
        <f t="shared" si="94"/>
        <v>0</v>
      </c>
      <c r="X741" s="8" t="e">
        <f t="shared" si="95"/>
        <v>#VALUE!</v>
      </c>
      <c r="AA741" s="8" t="s">
        <v>1400</v>
      </c>
    </row>
    <row r="742" spans="1:27">
      <c r="A742" t="s">
        <v>1410</v>
      </c>
      <c r="B742" t="s">
        <v>1411</v>
      </c>
      <c r="C742">
        <v>0.12</v>
      </c>
      <c r="D742">
        <v>0.15</v>
      </c>
      <c r="E742">
        <v>7.0000000000000007E-2</v>
      </c>
      <c r="F742">
        <v>0.04</v>
      </c>
      <c r="G742">
        <v>1.08</v>
      </c>
      <c r="H742">
        <v>1.0900000000000001</v>
      </c>
      <c r="I742">
        <v>0.05</v>
      </c>
      <c r="J742">
        <v>0.1</v>
      </c>
      <c r="K742">
        <v>580</v>
      </c>
      <c r="L742">
        <v>15</v>
      </c>
      <c r="M742">
        <v>0.18</v>
      </c>
      <c r="N742">
        <v>0.05</v>
      </c>
      <c r="O742" s="2"/>
      <c r="P742" s="2"/>
      <c r="Q742" s="7">
        <f t="shared" si="88"/>
        <v>1.4014112043751787</v>
      </c>
      <c r="R742" s="7">
        <f t="shared" si="89"/>
        <v>4.9198618710473707E-2</v>
      </c>
      <c r="S742" s="7">
        <f t="shared" si="90"/>
        <v>0</v>
      </c>
      <c r="T742" s="7">
        <f t="shared" si="91"/>
        <v>0</v>
      </c>
      <c r="U742" s="7">
        <f t="shared" si="92"/>
        <v>0</v>
      </c>
      <c r="V742" s="7">
        <f t="shared" si="93"/>
        <v>0</v>
      </c>
      <c r="W742" s="7">
        <f t="shared" si="94"/>
        <v>0</v>
      </c>
      <c r="X742" s="7">
        <f t="shared" si="95"/>
        <v>0</v>
      </c>
      <c r="Y742">
        <v>2.2958904109589038</v>
      </c>
      <c r="Z742" s="2"/>
      <c r="AA742" t="s">
        <v>1521</v>
      </c>
    </row>
    <row r="743" spans="1:27">
      <c r="A743" t="s">
        <v>1412</v>
      </c>
      <c r="B743" t="s">
        <v>1413</v>
      </c>
      <c r="C743">
        <v>0.37</v>
      </c>
      <c r="D743">
        <v>0.27</v>
      </c>
      <c r="E743">
        <v>0.09</v>
      </c>
      <c r="F743">
        <v>0.04</v>
      </c>
      <c r="G743">
        <v>1.05</v>
      </c>
      <c r="H743">
        <v>0.96</v>
      </c>
      <c r="I743">
        <v>0.08</v>
      </c>
      <c r="J743">
        <v>0.08</v>
      </c>
      <c r="K743">
        <v>22.339500000000001</v>
      </c>
      <c r="L743">
        <v>1.8E-3</v>
      </c>
      <c r="M743">
        <v>5.6279999999999997E-2</v>
      </c>
      <c r="N743">
        <v>2.0999999999999999E-3</v>
      </c>
      <c r="O743" s="2"/>
      <c r="P743" s="2"/>
      <c r="Q743" s="7">
        <f t="shared" si="88"/>
        <v>0.15320659731017822</v>
      </c>
      <c r="R743" s="7">
        <f t="shared" si="89"/>
        <v>4.2557467714611609E-3</v>
      </c>
      <c r="S743" s="7">
        <f t="shared" si="90"/>
        <v>0</v>
      </c>
      <c r="T743" s="7">
        <f t="shared" si="91"/>
        <v>0</v>
      </c>
      <c r="U743" s="7">
        <f t="shared" si="92"/>
        <v>0</v>
      </c>
      <c r="V743" s="7">
        <f t="shared" si="93"/>
        <v>0</v>
      </c>
      <c r="W743" s="7">
        <f t="shared" si="94"/>
        <v>0</v>
      </c>
      <c r="X743" s="7">
        <f t="shared" si="95"/>
        <v>0</v>
      </c>
      <c r="Y743" s="2"/>
      <c r="Z743" s="2"/>
      <c r="AA743" t="s">
        <v>1400</v>
      </c>
    </row>
    <row r="744" spans="1:27" s="8" customFormat="1">
      <c r="A744" s="8" t="s">
        <v>1414</v>
      </c>
      <c r="B744" s="8" t="s">
        <v>1415</v>
      </c>
      <c r="C744" s="8">
        <v>0.34</v>
      </c>
      <c r="D744" s="8">
        <v>0.32</v>
      </c>
      <c r="E744" s="8">
        <v>7.0000000000000007E-2</v>
      </c>
      <c r="F744" s="8">
        <v>0.04</v>
      </c>
      <c r="G744" s="8">
        <v>0.82</v>
      </c>
      <c r="H744" s="8">
        <v>0.78</v>
      </c>
      <c r="I744" s="8">
        <v>0.06</v>
      </c>
      <c r="J744" s="8">
        <v>0.05</v>
      </c>
      <c r="Q744" s="8">
        <f t="shared" si="88"/>
        <v>0</v>
      </c>
      <c r="R744" s="8" t="e">
        <f t="shared" si="89"/>
        <v>#DIV/0!</v>
      </c>
      <c r="S744" s="8">
        <f t="shared" si="90"/>
        <v>0</v>
      </c>
      <c r="T744" s="8" t="e">
        <f t="shared" si="91"/>
        <v>#DIV/0!</v>
      </c>
      <c r="U744" s="8">
        <f t="shared" si="92"/>
        <v>0</v>
      </c>
      <c r="V744" s="8">
        <f t="shared" si="93"/>
        <v>0</v>
      </c>
      <c r="W744" s="8" t="e">
        <f t="shared" si="94"/>
        <v>#DIV/0!</v>
      </c>
      <c r="X744" s="8">
        <f t="shared" si="95"/>
        <v>0</v>
      </c>
      <c r="AA744" s="8" t="s">
        <v>1400</v>
      </c>
    </row>
    <row r="745" spans="1:27">
      <c r="A745" t="s">
        <v>1416</v>
      </c>
      <c r="B745" t="s">
        <v>1417</v>
      </c>
      <c r="C745">
        <v>-0.02</v>
      </c>
      <c r="D745">
        <v>7.0000000000000007E-2</v>
      </c>
      <c r="E745">
        <v>0.06</v>
      </c>
      <c r="F745">
        <v>0.04</v>
      </c>
      <c r="G745">
        <v>1.42</v>
      </c>
      <c r="H745">
        <v>1.38</v>
      </c>
      <c r="I745">
        <v>0.12</v>
      </c>
      <c r="J745">
        <v>0.13</v>
      </c>
      <c r="K745">
        <v>406.2</v>
      </c>
      <c r="L745">
        <v>3.2</v>
      </c>
      <c r="M745">
        <v>0.498</v>
      </c>
      <c r="N745">
        <v>4.3999999999999997E-2</v>
      </c>
      <c r="O745" s="2"/>
      <c r="P745" s="2"/>
      <c r="Q745" s="7">
        <f t="shared" si="88"/>
        <v>1.1956142022237026</v>
      </c>
      <c r="R745" s="7">
        <f t="shared" si="89"/>
        <v>3.8064935732867795E-2</v>
      </c>
      <c r="S745" s="7">
        <f t="shared" si="90"/>
        <v>0</v>
      </c>
      <c r="T745" s="7">
        <f t="shared" si="91"/>
        <v>0</v>
      </c>
      <c r="U745" s="7">
        <f t="shared" si="92"/>
        <v>0</v>
      </c>
      <c r="V745" s="7">
        <f t="shared" si="93"/>
        <v>0</v>
      </c>
      <c r="W745" s="7">
        <f t="shared" si="94"/>
        <v>0</v>
      </c>
      <c r="X745" s="7">
        <f t="shared" si="95"/>
        <v>0</v>
      </c>
      <c r="Y745" s="2"/>
      <c r="Z745" s="2"/>
      <c r="AA745" t="s">
        <v>1400</v>
      </c>
    </row>
    <row r="746" spans="1:27" s="8" customFormat="1">
      <c r="A746" s="8" t="s">
        <v>1418</v>
      </c>
      <c r="B746" s="8" t="s">
        <v>1419</v>
      </c>
      <c r="K746" s="8">
        <v>9.8693000000000008</v>
      </c>
      <c r="L746" s="8">
        <v>1.6000000000000001E-3</v>
      </c>
      <c r="Q746" s="8">
        <f t="shared" si="88"/>
        <v>0</v>
      </c>
      <c r="R746" s="8" t="e">
        <f t="shared" si="89"/>
        <v>#DIV/0!</v>
      </c>
      <c r="S746" s="8">
        <f t="shared" si="90"/>
        <v>0</v>
      </c>
      <c r="T746" s="8" t="e">
        <f t="shared" si="91"/>
        <v>#DIV/0!</v>
      </c>
      <c r="U746" s="8">
        <f t="shared" si="92"/>
        <v>0</v>
      </c>
      <c r="V746" s="8">
        <f t="shared" si="93"/>
        <v>0</v>
      </c>
      <c r="W746" s="8">
        <f t="shared" si="94"/>
        <v>0</v>
      </c>
      <c r="X746" s="8" t="e">
        <f t="shared" si="95"/>
        <v>#DIV/0!</v>
      </c>
      <c r="AA746" s="8" t="s">
        <v>1420</v>
      </c>
    </row>
    <row r="747" spans="1:27">
      <c r="A747" t="s">
        <v>1421</v>
      </c>
      <c r="B747" t="s">
        <v>1422</v>
      </c>
      <c r="C747">
        <v>-0.04</v>
      </c>
      <c r="D747">
        <v>-0.04</v>
      </c>
      <c r="E747">
        <v>0.06</v>
      </c>
      <c r="F747">
        <v>0.06</v>
      </c>
      <c r="G747">
        <v>2.66</v>
      </c>
      <c r="H747">
        <v>2.65</v>
      </c>
      <c r="I747">
        <v>0.5</v>
      </c>
      <c r="J747">
        <v>0.5</v>
      </c>
      <c r="K747">
        <v>121.71</v>
      </c>
      <c r="L747">
        <v>0.30499999999999999</v>
      </c>
      <c r="M747">
        <v>0.35</v>
      </c>
      <c r="N747">
        <v>0.08</v>
      </c>
      <c r="O747">
        <v>67.42</v>
      </c>
      <c r="P747">
        <v>5.85</v>
      </c>
      <c r="Q747" s="7">
        <f t="shared" si="88"/>
        <v>0.6654328296051476</v>
      </c>
      <c r="R747" s="7">
        <f t="shared" si="89"/>
        <v>4.1865883841400983E-2</v>
      </c>
      <c r="S747" s="7">
        <f t="shared" si="90"/>
        <v>2.9482330027653374</v>
      </c>
      <c r="T747" s="7">
        <f t="shared" si="91"/>
        <v>0.46024530254513668</v>
      </c>
      <c r="U747" s="7">
        <f t="shared" si="92"/>
        <v>0.25581671708954651</v>
      </c>
      <c r="V747" s="7">
        <f t="shared" si="93"/>
        <v>9.4074671313309891E-2</v>
      </c>
      <c r="W747" s="7">
        <f t="shared" si="94"/>
        <v>2.4627148299055908E-3</v>
      </c>
      <c r="X747" s="7">
        <f t="shared" si="95"/>
        <v>0.37084691858683499</v>
      </c>
      <c r="Y747">
        <v>10.21643835616438</v>
      </c>
      <c r="Z747">
        <v>15</v>
      </c>
      <c r="AA747" t="s">
        <v>137</v>
      </c>
    </row>
    <row r="748" spans="1:27">
      <c r="A748" t="s">
        <v>1423</v>
      </c>
      <c r="B748" t="s">
        <v>1424</v>
      </c>
      <c r="C748">
        <v>0.02</v>
      </c>
      <c r="D748">
        <v>0</v>
      </c>
      <c r="E748">
        <v>0.02</v>
      </c>
      <c r="F748">
        <v>0.02</v>
      </c>
      <c r="G748">
        <v>1.01</v>
      </c>
      <c r="H748">
        <v>1.04</v>
      </c>
      <c r="I748">
        <v>0.02</v>
      </c>
      <c r="J748">
        <v>0.09</v>
      </c>
      <c r="K748">
        <v>6.9580000000000002</v>
      </c>
      <c r="L748">
        <v>1E-3</v>
      </c>
      <c r="M748">
        <v>0.24</v>
      </c>
      <c r="N748">
        <v>0.08</v>
      </c>
      <c r="O748" s="2"/>
      <c r="P748" s="2"/>
      <c r="Q748" s="7">
        <f t="shared" si="88"/>
        <v>7.2300086974543598E-2</v>
      </c>
      <c r="R748" s="7">
        <f t="shared" si="89"/>
        <v>2.0855909364737623E-3</v>
      </c>
      <c r="S748" s="7">
        <f t="shared" si="90"/>
        <v>0</v>
      </c>
      <c r="T748" s="7">
        <f t="shared" si="91"/>
        <v>0</v>
      </c>
      <c r="U748" s="7">
        <f t="shared" si="92"/>
        <v>0</v>
      </c>
      <c r="V748" s="7">
        <f t="shared" si="93"/>
        <v>0</v>
      </c>
      <c r="W748" s="7">
        <f t="shared" si="94"/>
        <v>0</v>
      </c>
      <c r="X748" s="7">
        <f t="shared" si="95"/>
        <v>0</v>
      </c>
      <c r="Y748">
        <v>5.1753424657534248</v>
      </c>
      <c r="Z748">
        <v>11.55</v>
      </c>
      <c r="AA748" t="s">
        <v>1521</v>
      </c>
    </row>
    <row r="749" spans="1:27">
      <c r="A749" t="s">
        <v>1426</v>
      </c>
      <c r="B749" t="s">
        <v>1427</v>
      </c>
      <c r="C749">
        <v>0.03</v>
      </c>
      <c r="D749">
        <v>0.09</v>
      </c>
      <c r="E749">
        <v>0.05</v>
      </c>
      <c r="F749">
        <v>0.02</v>
      </c>
      <c r="G749">
        <v>0.96</v>
      </c>
      <c r="H749">
        <v>1.24</v>
      </c>
      <c r="I749">
        <v>0.01</v>
      </c>
      <c r="J749">
        <v>0.15</v>
      </c>
      <c r="K749">
        <v>5.1180000000000003</v>
      </c>
      <c r="L749">
        <v>1E-3</v>
      </c>
      <c r="M749">
        <v>0.39</v>
      </c>
      <c r="N749">
        <v>0.17</v>
      </c>
      <c r="O749" s="2"/>
      <c r="P749" s="2"/>
      <c r="Q749" s="7">
        <f t="shared" si="88"/>
        <v>6.2471054926410495E-2</v>
      </c>
      <c r="R749" s="7">
        <f t="shared" si="89"/>
        <v>2.51900729391832E-3</v>
      </c>
      <c r="S749" s="7">
        <f t="shared" si="90"/>
        <v>0</v>
      </c>
      <c r="T749" s="7">
        <f t="shared" si="91"/>
        <v>0</v>
      </c>
      <c r="U749" s="7">
        <f t="shared" si="92"/>
        <v>0</v>
      </c>
      <c r="V749" s="7">
        <f t="shared" si="93"/>
        <v>0</v>
      </c>
      <c r="W749" s="7">
        <f t="shared" si="94"/>
        <v>0</v>
      </c>
      <c r="X749" s="7">
        <f t="shared" si="95"/>
        <v>0</v>
      </c>
      <c r="Y749">
        <v>4.1260273972602741</v>
      </c>
      <c r="Z749">
        <v>14.6</v>
      </c>
      <c r="AA749" t="s">
        <v>1521</v>
      </c>
    </row>
    <row r="750" spans="1:27">
      <c r="A750" t="s">
        <v>1428</v>
      </c>
      <c r="B750" t="s">
        <v>1429</v>
      </c>
      <c r="C750">
        <v>0.32</v>
      </c>
      <c r="D750">
        <v>0.3</v>
      </c>
      <c r="E750">
        <v>0.04</v>
      </c>
      <c r="F750">
        <v>0.02</v>
      </c>
      <c r="G750">
        <v>1.1200000000000001</v>
      </c>
      <c r="H750">
        <v>1.1599999999999999</v>
      </c>
      <c r="I750">
        <v>0.08</v>
      </c>
      <c r="J750">
        <v>0.1</v>
      </c>
      <c r="K750">
        <v>643.25</v>
      </c>
      <c r="L750">
        <v>0.9</v>
      </c>
      <c r="M750">
        <v>0.128</v>
      </c>
      <c r="N750">
        <v>1.7000000000000001E-2</v>
      </c>
      <c r="O750">
        <v>37.78</v>
      </c>
      <c r="P750">
        <v>0.4</v>
      </c>
      <c r="Q750" s="7">
        <f t="shared" si="88"/>
        <v>1.533006336723767</v>
      </c>
      <c r="R750" s="7">
        <f t="shared" si="89"/>
        <v>4.4075108031739849E-2</v>
      </c>
      <c r="S750" s="7">
        <f t="shared" si="90"/>
        <v>1.7565081109177421</v>
      </c>
      <c r="T750" s="7">
        <f t="shared" si="91"/>
        <v>8.2967720554607619E-2</v>
      </c>
      <c r="U750" s="7">
        <f t="shared" si="92"/>
        <v>1.8597227219880805E-2</v>
      </c>
      <c r="V750" s="7">
        <f t="shared" si="93"/>
        <v>3.8858270395733772E-3</v>
      </c>
      <c r="W750" s="7">
        <f t="shared" si="94"/>
        <v>8.1920316094103774E-4</v>
      </c>
      <c r="X750" s="7">
        <f t="shared" si="95"/>
        <v>8.0758993605413443E-2</v>
      </c>
      <c r="Y750">
        <v>7.0904109589041093</v>
      </c>
      <c r="Z750">
        <v>4.7</v>
      </c>
      <c r="AA750" t="s">
        <v>1521</v>
      </c>
    </row>
    <row r="751" spans="1:27">
      <c r="A751" t="s">
        <v>1430</v>
      </c>
      <c r="B751" t="s">
        <v>1429</v>
      </c>
      <c r="C751">
        <v>0.32</v>
      </c>
      <c r="D751">
        <v>0.3</v>
      </c>
      <c r="E751">
        <v>0.04</v>
      </c>
      <c r="F751">
        <v>0.02</v>
      </c>
      <c r="G751">
        <v>1.1200000000000001</v>
      </c>
      <c r="H751">
        <v>1.1599999999999999</v>
      </c>
      <c r="I751">
        <v>0.08</v>
      </c>
      <c r="J751">
        <v>0.1</v>
      </c>
      <c r="K751">
        <v>4205.8</v>
      </c>
      <c r="L751">
        <v>458.9</v>
      </c>
      <c r="M751">
        <v>9.8500000000000004E-2</v>
      </c>
      <c r="N751">
        <v>6.2700000000000006E-2</v>
      </c>
      <c r="O751">
        <v>21.79</v>
      </c>
      <c r="P751">
        <v>2.2999999999999998</v>
      </c>
      <c r="Q751" s="7">
        <f t="shared" si="88"/>
        <v>5.3603090678224428</v>
      </c>
      <c r="R751" s="7">
        <f t="shared" si="89"/>
        <v>0.41923522412051939</v>
      </c>
      <c r="S751" s="7">
        <f t="shared" si="90"/>
        <v>1.9008090046247847</v>
      </c>
      <c r="T751" s="7">
        <f t="shared" si="91"/>
        <v>0.22980948084674591</v>
      </c>
      <c r="U751" s="7">
        <f t="shared" si="92"/>
        <v>0.20063610420546141</v>
      </c>
      <c r="V751" s="7">
        <f t="shared" si="93"/>
        <v>1.1854314898839709E-2</v>
      </c>
      <c r="W751" s="7">
        <f t="shared" si="94"/>
        <v>6.9133201152560275E-2</v>
      </c>
      <c r="X751" s="7">
        <f t="shared" si="95"/>
        <v>8.7393517454013095E-2</v>
      </c>
      <c r="Y751">
        <v>7.0904109589041093</v>
      </c>
      <c r="Z751">
        <v>4.7</v>
      </c>
      <c r="AA751" t="s">
        <v>1521</v>
      </c>
    </row>
    <row r="752" spans="1:27">
      <c r="A752" t="s">
        <v>1431</v>
      </c>
      <c r="B752" t="s">
        <v>1429</v>
      </c>
      <c r="C752">
        <v>0.32</v>
      </c>
      <c r="D752">
        <v>0.3</v>
      </c>
      <c r="E752">
        <v>0.04</v>
      </c>
      <c r="F752">
        <v>0.02</v>
      </c>
      <c r="G752">
        <v>1.1200000000000001</v>
      </c>
      <c r="H752">
        <v>1.1599999999999999</v>
      </c>
      <c r="I752">
        <v>0.08</v>
      </c>
      <c r="J752">
        <v>0.1</v>
      </c>
      <c r="K752">
        <v>9.6386000000000003</v>
      </c>
      <c r="L752">
        <v>1.5E-3</v>
      </c>
      <c r="M752">
        <v>0.17199999999999999</v>
      </c>
      <c r="N752">
        <v>0.04</v>
      </c>
      <c r="O752">
        <v>3.06</v>
      </c>
      <c r="P752">
        <v>0.13</v>
      </c>
      <c r="Q752" s="7">
        <f t="shared" si="88"/>
        <v>9.3175140959092628E-2</v>
      </c>
      <c r="R752" s="7">
        <f t="shared" si="89"/>
        <v>2.6774640302705244E-3</v>
      </c>
      <c r="S752" s="7">
        <f t="shared" si="90"/>
        <v>3.4838052444005466E-2</v>
      </c>
      <c r="T752" s="7">
        <f t="shared" si="91"/>
        <v>2.1948012053362763E-3</v>
      </c>
      <c r="U752" s="7">
        <f t="shared" si="92"/>
        <v>1.4800479796472905E-3</v>
      </c>
      <c r="V752" s="7">
        <f t="shared" si="93"/>
        <v>2.4699283690165613E-4</v>
      </c>
      <c r="W752" s="7">
        <f t="shared" si="94"/>
        <v>1.8072153862596983E-6</v>
      </c>
      <c r="X752" s="7">
        <f t="shared" si="95"/>
        <v>1.6017495376554236E-3</v>
      </c>
      <c r="Y752">
        <v>7.0904109589041093</v>
      </c>
      <c r="Z752">
        <v>1.73</v>
      </c>
      <c r="AA752" t="s">
        <v>1521</v>
      </c>
    </row>
    <row r="753" spans="1:27">
      <c r="A753" t="s">
        <v>1432</v>
      </c>
      <c r="B753" t="s">
        <v>1429</v>
      </c>
      <c r="C753">
        <v>0.32</v>
      </c>
      <c r="D753">
        <v>0.3</v>
      </c>
      <c r="E753">
        <v>0.04</v>
      </c>
      <c r="F753">
        <v>0.02</v>
      </c>
      <c r="G753">
        <v>1.1200000000000001</v>
      </c>
      <c r="H753">
        <v>1.1599999999999999</v>
      </c>
      <c r="I753">
        <v>0.08</v>
      </c>
      <c r="J753">
        <v>0.1</v>
      </c>
      <c r="K753">
        <v>310.54998999999998</v>
      </c>
      <c r="L753">
        <v>0.83</v>
      </c>
      <c r="M753">
        <v>6.6600000000000006E-2</v>
      </c>
      <c r="N753">
        <v>1.2200000000000001E-2</v>
      </c>
      <c r="O753">
        <v>14.91</v>
      </c>
      <c r="P753">
        <v>0.59</v>
      </c>
      <c r="Q753" s="7">
        <f t="shared" si="88"/>
        <v>0.94343452780074877</v>
      </c>
      <c r="R753" s="7">
        <f t="shared" si="89"/>
        <v>2.7162253651139081E-2</v>
      </c>
      <c r="S753" s="7">
        <f t="shared" si="90"/>
        <v>0.54710622132430886</v>
      </c>
      <c r="T753" s="7">
        <f t="shared" si="91"/>
        <v>3.3194473466203592E-2</v>
      </c>
      <c r="U753" s="7">
        <f t="shared" si="92"/>
        <v>2.1649407819003503E-2</v>
      </c>
      <c r="V753" s="7">
        <f t="shared" si="93"/>
        <v>4.4651529232043232E-4</v>
      </c>
      <c r="W753" s="7">
        <f t="shared" si="94"/>
        <v>4.8741284637102145E-4</v>
      </c>
      <c r="X753" s="7">
        <f t="shared" si="95"/>
        <v>2.515430902640501E-2</v>
      </c>
      <c r="Y753">
        <v>7.0904109589041093</v>
      </c>
      <c r="Z753">
        <v>1.73</v>
      </c>
      <c r="AA753" t="s">
        <v>1521</v>
      </c>
    </row>
    <row r="754" spans="1:27">
      <c r="A754" t="s">
        <v>1433</v>
      </c>
      <c r="B754" t="s">
        <v>1434</v>
      </c>
      <c r="C754">
        <v>0.25</v>
      </c>
      <c r="D754">
        <v>0.25</v>
      </c>
      <c r="E754">
        <v>0.06</v>
      </c>
      <c r="F754">
        <v>0.06</v>
      </c>
      <c r="G754">
        <v>2.2799999999999998</v>
      </c>
      <c r="H754">
        <v>2.27</v>
      </c>
      <c r="I754">
        <v>0.55000000000000004</v>
      </c>
      <c r="J754">
        <v>0.54</v>
      </c>
      <c r="K754">
        <v>357.8</v>
      </c>
      <c r="L754">
        <v>1.2</v>
      </c>
      <c r="M754">
        <v>0.09</v>
      </c>
      <c r="N754">
        <v>0.06</v>
      </c>
      <c r="O754">
        <v>52</v>
      </c>
      <c r="P754">
        <v>5.4</v>
      </c>
      <c r="Q754" s="7">
        <f t="shared" si="88"/>
        <v>1.2969013238757157</v>
      </c>
      <c r="R754" s="7">
        <f t="shared" si="89"/>
        <v>0.10287886407741272</v>
      </c>
      <c r="S754" s="7">
        <f t="shared" si="90"/>
        <v>3.123763371711517</v>
      </c>
      <c r="T754" s="7">
        <f t="shared" si="91"/>
        <v>0.60010361947335122</v>
      </c>
      <c r="U754" s="7">
        <f t="shared" si="92"/>
        <v>0.32439081167773443</v>
      </c>
      <c r="V754" s="7">
        <f t="shared" si="93"/>
        <v>1.7006071385464446E-2</v>
      </c>
      <c r="W754" s="7">
        <f t="shared" si="94"/>
        <v>3.492189347916732E-3</v>
      </c>
      <c r="X754" s="7">
        <f t="shared" si="95"/>
        <v>0.50457264447616279</v>
      </c>
      <c r="Y754">
        <v>9.5890410958904102</v>
      </c>
      <c r="Z754">
        <v>14.2</v>
      </c>
      <c r="AA754" t="s">
        <v>137</v>
      </c>
    </row>
    <row r="755" spans="1:27">
      <c r="A755" t="s">
        <v>1435</v>
      </c>
      <c r="B755" t="s">
        <v>1436</v>
      </c>
      <c r="C755">
        <v>-0.08</v>
      </c>
      <c r="D755">
        <v>-0.08</v>
      </c>
      <c r="E755">
        <v>0.05</v>
      </c>
      <c r="F755">
        <v>0.05</v>
      </c>
      <c r="G755">
        <v>1.18</v>
      </c>
      <c r="H755">
        <v>2.85</v>
      </c>
      <c r="I755">
        <v>0.26</v>
      </c>
      <c r="J755">
        <v>0.52</v>
      </c>
      <c r="K755">
        <v>714.3</v>
      </c>
      <c r="L755">
        <v>5.3</v>
      </c>
      <c r="M755">
        <v>0.21</v>
      </c>
      <c r="N755">
        <v>7.0000000000000007E-2</v>
      </c>
      <c r="O755">
        <v>137.6</v>
      </c>
      <c r="P755">
        <v>9.1</v>
      </c>
      <c r="Q755" s="7">
        <f t="shared" si="88"/>
        <v>2.2182312050229855</v>
      </c>
      <c r="R755" s="7">
        <f t="shared" si="89"/>
        <v>0.13535545094859686</v>
      </c>
      <c r="S755" s="7">
        <f t="shared" si="90"/>
        <v>11.89117974760924</v>
      </c>
      <c r="T755" s="7">
        <f t="shared" si="91"/>
        <v>1.084328927152765</v>
      </c>
      <c r="U755" s="7">
        <f t="shared" si="92"/>
        <v>0.78640796295962268</v>
      </c>
      <c r="V755" s="7">
        <f t="shared" si="93"/>
        <v>0.18286467443232118</v>
      </c>
      <c r="W755" s="7">
        <f t="shared" si="94"/>
        <v>2.9410263037159465E-2</v>
      </c>
      <c r="X755" s="7">
        <f t="shared" si="95"/>
        <v>0.72320625365576652</v>
      </c>
      <c r="Y755">
        <v>4.1890410958904107</v>
      </c>
      <c r="Z755">
        <v>18.3</v>
      </c>
      <c r="AA755" t="s">
        <v>25</v>
      </c>
    </row>
    <row r="756" spans="1:27">
      <c r="A756" t="s">
        <v>1437</v>
      </c>
      <c r="B756" t="s">
        <v>1438</v>
      </c>
      <c r="C756">
        <v>-0.25</v>
      </c>
      <c r="D756">
        <v>-0.25</v>
      </c>
      <c r="E756">
        <v>0.06</v>
      </c>
      <c r="F756">
        <v>0.06</v>
      </c>
      <c r="G756">
        <v>1.37</v>
      </c>
      <c r="H756">
        <v>4</v>
      </c>
      <c r="I756">
        <v>0.37</v>
      </c>
      <c r="J756">
        <v>0.77</v>
      </c>
      <c r="K756">
        <v>677.8</v>
      </c>
      <c r="L756">
        <v>6.2</v>
      </c>
      <c r="M756">
        <v>0.19</v>
      </c>
      <c r="N756">
        <v>7.0000000000000007E-2</v>
      </c>
      <c r="O756">
        <v>188</v>
      </c>
      <c r="P756">
        <v>13</v>
      </c>
      <c r="Q756" s="7">
        <f t="shared" si="88"/>
        <v>2.3982390145636772</v>
      </c>
      <c r="R756" s="7">
        <f t="shared" si="89"/>
        <v>0.15458038677093897</v>
      </c>
      <c r="S756" s="7">
        <f t="shared" si="90"/>
        <v>20.096688964653115</v>
      </c>
      <c r="T756" s="7">
        <f t="shared" si="91"/>
        <v>1.8835259685428341</v>
      </c>
      <c r="U756" s="7">
        <f t="shared" si="92"/>
        <v>1.3896646624494173</v>
      </c>
      <c r="V756" s="7">
        <f t="shared" si="93"/>
        <v>0.27729636189426959</v>
      </c>
      <c r="W756" s="7">
        <f t="shared" si="94"/>
        <v>6.1276419583382202E-2</v>
      </c>
      <c r="X756" s="7">
        <f t="shared" si="95"/>
        <v>1.2392958194869421</v>
      </c>
      <c r="Y756">
        <v>2.1479452054794521</v>
      </c>
      <c r="Z756">
        <v>12.6</v>
      </c>
      <c r="AA756" t="s">
        <v>25</v>
      </c>
    </row>
    <row r="757" spans="1:27">
      <c r="A757" t="s">
        <v>1439</v>
      </c>
      <c r="B757" t="s">
        <v>1440</v>
      </c>
      <c r="C757">
        <v>0.14000000000000001</v>
      </c>
      <c r="D757">
        <v>0.14000000000000001</v>
      </c>
      <c r="E757">
        <v>0.05</v>
      </c>
      <c r="F757">
        <v>0.05</v>
      </c>
      <c r="G757">
        <v>2.94</v>
      </c>
      <c r="H757">
        <v>2.34</v>
      </c>
      <c r="I757">
        <v>0.08</v>
      </c>
      <c r="J757">
        <v>0.3</v>
      </c>
      <c r="K757">
        <v>529.9</v>
      </c>
      <c r="L757">
        <v>0.2</v>
      </c>
      <c r="M757">
        <v>0.1298</v>
      </c>
      <c r="N757">
        <v>4.4999999999999997E-3</v>
      </c>
      <c r="O757">
        <v>288.10000000000002</v>
      </c>
      <c r="P757">
        <v>1.3</v>
      </c>
      <c r="Q757" s="7">
        <f t="shared" si="88"/>
        <v>1.7021819823196436</v>
      </c>
      <c r="R757" s="7">
        <f t="shared" si="89"/>
        <v>7.2744080648761769E-2</v>
      </c>
      <c r="S757" s="7">
        <f t="shared" si="90"/>
        <v>20.041902742518584</v>
      </c>
      <c r="T757" s="7">
        <f t="shared" si="91"/>
        <v>0.46582062269004693</v>
      </c>
      <c r="U757" s="7">
        <f t="shared" si="92"/>
        <v>9.0435520879118922E-2</v>
      </c>
      <c r="V757" s="7">
        <f t="shared" si="93"/>
        <v>1.1907086460881495E-2</v>
      </c>
      <c r="W757" s="7">
        <f t="shared" si="94"/>
        <v>2.5214698046824688E-3</v>
      </c>
      <c r="X757" s="7">
        <f t="shared" si="95"/>
        <v>0.45679550410298775</v>
      </c>
      <c r="Y757">
        <v>9.6136986301369856</v>
      </c>
      <c r="Z757">
        <v>7.8</v>
      </c>
      <c r="AA757" t="s">
        <v>25</v>
      </c>
    </row>
    <row r="758" spans="1:27">
      <c r="A758" t="s">
        <v>1441</v>
      </c>
      <c r="B758" t="s">
        <v>1440</v>
      </c>
      <c r="C758">
        <v>0.14000000000000001</v>
      </c>
      <c r="D758">
        <v>0.14000000000000001</v>
      </c>
      <c r="E758">
        <v>0.05</v>
      </c>
      <c r="F758">
        <v>0.05</v>
      </c>
      <c r="G758">
        <v>2.94</v>
      </c>
      <c r="H758">
        <v>2.34</v>
      </c>
      <c r="I758">
        <v>0.08</v>
      </c>
      <c r="J758">
        <v>0.3</v>
      </c>
      <c r="K758">
        <v>3211</v>
      </c>
      <c r="L758">
        <v>35</v>
      </c>
      <c r="M758">
        <v>0.19500000000000001</v>
      </c>
      <c r="N758">
        <v>1.2E-2</v>
      </c>
      <c r="O758">
        <v>175.8</v>
      </c>
      <c r="P758">
        <v>1.6</v>
      </c>
      <c r="Q758" s="7">
        <f t="shared" si="88"/>
        <v>5.6576608917945759</v>
      </c>
      <c r="R758" s="7">
        <f t="shared" si="89"/>
        <v>0.24525086332819196</v>
      </c>
      <c r="S758" s="7">
        <f t="shared" si="90"/>
        <v>22.054722256769534</v>
      </c>
      <c r="T758" s="7">
        <f t="shared" si="91"/>
        <v>0.54978990064371625</v>
      </c>
      <c r="U758" s="7">
        <f t="shared" si="92"/>
        <v>0.20072557230279436</v>
      </c>
      <c r="V758" s="7">
        <f t="shared" si="93"/>
        <v>5.3648015884862607E-2</v>
      </c>
      <c r="W758" s="7">
        <f t="shared" si="94"/>
        <v>8.013238648260497E-2</v>
      </c>
      <c r="X758" s="7">
        <f t="shared" si="95"/>
        <v>0.50267173234802354</v>
      </c>
      <c r="Y758">
        <v>9.6136986301369856</v>
      </c>
      <c r="Z758">
        <v>7.8</v>
      </c>
      <c r="AA758" t="s">
        <v>25</v>
      </c>
    </row>
    <row r="759" spans="1:27">
      <c r="A759" t="s">
        <v>1442</v>
      </c>
      <c r="B759" t="s">
        <v>1443</v>
      </c>
      <c r="C759">
        <v>-0.11</v>
      </c>
      <c r="D759">
        <v>-0.11</v>
      </c>
      <c r="E759">
        <v>0.03</v>
      </c>
      <c r="F759">
        <v>0.03</v>
      </c>
      <c r="G759">
        <v>2.2000000000000002</v>
      </c>
      <c r="H759">
        <v>2.2000000000000002</v>
      </c>
      <c r="I759">
        <v>0.18</v>
      </c>
      <c r="J759">
        <v>0.18</v>
      </c>
      <c r="K759">
        <v>277.02</v>
      </c>
      <c r="L759">
        <v>0.51500000000000001</v>
      </c>
      <c r="M759">
        <v>0.106</v>
      </c>
      <c r="N759">
        <v>7.3999999999999996E-2</v>
      </c>
      <c r="O759">
        <v>31.8</v>
      </c>
      <c r="P759">
        <v>2.2999999999999998</v>
      </c>
      <c r="Q759" s="7">
        <f t="shared" si="88"/>
        <v>1.082147350812745</v>
      </c>
      <c r="R759" s="7">
        <f t="shared" si="89"/>
        <v>2.9543568415899429E-2</v>
      </c>
      <c r="S759" s="7">
        <f t="shared" si="90"/>
        <v>1.7151512636167838</v>
      </c>
      <c r="T759" s="7">
        <f t="shared" si="91"/>
        <v>0.15597248916751805</v>
      </c>
      <c r="U759" s="7">
        <f t="shared" si="92"/>
        <v>0.12405182095341519</v>
      </c>
      <c r="V759" s="7">
        <f t="shared" si="93"/>
        <v>1.360652947701378E-2</v>
      </c>
      <c r="W759" s="7">
        <f t="shared" si="94"/>
        <v>1.0628629711003344E-3</v>
      </c>
      <c r="X759" s="7">
        <f t="shared" si="95"/>
        <v>9.355370528818821E-2</v>
      </c>
      <c r="Y759">
        <v>11.91232876712329</v>
      </c>
      <c r="Z759">
        <v>17</v>
      </c>
      <c r="AA759" t="s">
        <v>137</v>
      </c>
    </row>
    <row r="760" spans="1:27">
      <c r="A760" t="s">
        <v>1444</v>
      </c>
      <c r="B760" t="s">
        <v>1445</v>
      </c>
      <c r="K760">
        <v>187.83</v>
      </c>
      <c r="L760">
        <v>0.54</v>
      </c>
      <c r="M760">
        <v>0.191</v>
      </c>
      <c r="N760">
        <v>8.5000000000000006E-2</v>
      </c>
      <c r="O760" s="2"/>
      <c r="P760" s="2"/>
      <c r="Q760" s="7">
        <f t="shared" si="88"/>
        <v>0</v>
      </c>
      <c r="R760" s="7" t="e">
        <f t="shared" si="89"/>
        <v>#DIV/0!</v>
      </c>
      <c r="S760" s="7">
        <f t="shared" si="90"/>
        <v>0</v>
      </c>
      <c r="T760" s="7" t="e">
        <f t="shared" si="91"/>
        <v>#DIV/0!</v>
      </c>
      <c r="U760" s="7">
        <f t="shared" si="92"/>
        <v>0</v>
      </c>
      <c r="V760" s="7">
        <f t="shared" si="93"/>
        <v>0</v>
      </c>
      <c r="W760" s="7">
        <f t="shared" si="94"/>
        <v>0</v>
      </c>
      <c r="X760" s="7" t="e">
        <f t="shared" si="95"/>
        <v>#DIV/0!</v>
      </c>
      <c r="Y760">
        <v>9.5972602739726032</v>
      </c>
      <c r="Z760">
        <v>16.399999999999999</v>
      </c>
      <c r="AA760" s="2"/>
    </row>
    <row r="761" spans="1:27">
      <c r="A761" t="s">
        <v>1446</v>
      </c>
      <c r="B761" t="s">
        <v>1447</v>
      </c>
      <c r="C761">
        <v>-0.01</v>
      </c>
      <c r="D761">
        <v>-0.01</v>
      </c>
      <c r="E761">
        <v>0.05</v>
      </c>
      <c r="F761">
        <v>0.05</v>
      </c>
      <c r="G761">
        <v>1.63</v>
      </c>
      <c r="H761">
        <v>1.63</v>
      </c>
      <c r="I761">
        <v>0.14000000000000001</v>
      </c>
      <c r="J761">
        <v>0.14000000000000001</v>
      </c>
      <c r="K761">
        <v>1630</v>
      </c>
      <c r="L761">
        <v>35</v>
      </c>
      <c r="M761">
        <v>0.13</v>
      </c>
      <c r="N761">
        <v>6.5000000000000002E-2</v>
      </c>
      <c r="O761">
        <v>33.6</v>
      </c>
      <c r="P761">
        <v>2.1</v>
      </c>
      <c r="Q761" s="7">
        <f t="shared" si="88"/>
        <v>3.1914817213886266</v>
      </c>
      <c r="R761" s="7">
        <f t="shared" si="89"/>
        <v>0.10215662688304927</v>
      </c>
      <c r="S761" s="7">
        <f t="shared" si="90"/>
        <v>2.6711762976420328</v>
      </c>
      <c r="T761" s="7">
        <f t="shared" si="91"/>
        <v>0.22838217743237166</v>
      </c>
      <c r="U761" s="7">
        <f t="shared" si="92"/>
        <v>0.16694851860262708</v>
      </c>
      <c r="V761" s="7">
        <f t="shared" si="93"/>
        <v>2.295945449605857E-2</v>
      </c>
      <c r="W761" s="7">
        <f t="shared" si="94"/>
        <v>1.911884875612908E-2</v>
      </c>
      <c r="X761" s="7">
        <f t="shared" si="95"/>
        <v>0.15295079004903259</v>
      </c>
      <c r="Y761">
        <v>7.1917808219178081</v>
      </c>
      <c r="Z761">
        <v>7.6</v>
      </c>
      <c r="AA761" t="s">
        <v>137</v>
      </c>
    </row>
    <row r="762" spans="1:27">
      <c r="A762" t="s">
        <v>1448</v>
      </c>
      <c r="B762" t="s">
        <v>1449</v>
      </c>
      <c r="K762">
        <v>4.4264000000000001</v>
      </c>
      <c r="L762">
        <v>7.0000000000000001E-3</v>
      </c>
      <c r="M762">
        <v>0</v>
      </c>
      <c r="N762">
        <v>0</v>
      </c>
      <c r="O762" s="2"/>
      <c r="P762" s="2"/>
      <c r="Q762" s="7">
        <f t="shared" si="88"/>
        <v>0</v>
      </c>
      <c r="R762" s="7" t="e">
        <f t="shared" si="89"/>
        <v>#DIV/0!</v>
      </c>
      <c r="S762" s="7">
        <f t="shared" si="90"/>
        <v>0</v>
      </c>
      <c r="T762" s="7" t="e">
        <f t="shared" si="91"/>
        <v>#DIV/0!</v>
      </c>
      <c r="U762" s="7">
        <f t="shared" si="92"/>
        <v>0</v>
      </c>
      <c r="V762" s="7">
        <f t="shared" si="93"/>
        <v>0</v>
      </c>
      <c r="W762" s="7">
        <f t="shared" si="94"/>
        <v>0</v>
      </c>
      <c r="X762" s="7" t="e">
        <f t="shared" si="95"/>
        <v>#DIV/0!</v>
      </c>
      <c r="Y762">
        <v>0.15068493150684931</v>
      </c>
      <c r="Z762">
        <v>9</v>
      </c>
      <c r="AA762" s="2"/>
    </row>
    <row r="763" spans="1:27">
      <c r="A763" t="s">
        <v>1450</v>
      </c>
      <c r="B763" t="s">
        <v>1451</v>
      </c>
      <c r="C763">
        <v>0.19</v>
      </c>
      <c r="D763">
        <v>0.19</v>
      </c>
      <c r="E763">
        <v>0.04</v>
      </c>
      <c r="F763">
        <v>0.04</v>
      </c>
      <c r="G763">
        <v>0.95</v>
      </c>
      <c r="H763">
        <v>0.87</v>
      </c>
      <c r="I763">
        <v>0.04</v>
      </c>
      <c r="J763">
        <v>0.06</v>
      </c>
      <c r="K763">
        <v>2.1450999999999998</v>
      </c>
      <c r="L763">
        <v>1.1999999999999999E-3</v>
      </c>
      <c r="M763">
        <v>0</v>
      </c>
      <c r="N763">
        <v>0</v>
      </c>
      <c r="O763" s="2"/>
      <c r="P763" s="2"/>
      <c r="Q763" s="7">
        <f t="shared" si="88"/>
        <v>3.1089199265762233E-2</v>
      </c>
      <c r="R763" s="7">
        <f t="shared" si="89"/>
        <v>7.1478827869980569E-4</v>
      </c>
      <c r="S763" s="7">
        <f t="shared" si="90"/>
        <v>0</v>
      </c>
      <c r="T763" s="7">
        <f t="shared" si="91"/>
        <v>0</v>
      </c>
      <c r="U763" s="7">
        <f t="shared" si="92"/>
        <v>0</v>
      </c>
      <c r="V763" s="7">
        <f t="shared" si="93"/>
        <v>0</v>
      </c>
      <c r="W763" s="7">
        <f t="shared" si="94"/>
        <v>0</v>
      </c>
      <c r="X763" s="7">
        <f t="shared" si="95"/>
        <v>0</v>
      </c>
      <c r="Y763">
        <v>0.1013698630136986</v>
      </c>
      <c r="Z763">
        <v>9</v>
      </c>
      <c r="AA763" t="s">
        <v>1452</v>
      </c>
    </row>
    <row r="764" spans="1:27" s="8" customFormat="1">
      <c r="A764" s="8" t="s">
        <v>1453</v>
      </c>
      <c r="B764" s="8" t="s">
        <v>1451</v>
      </c>
      <c r="C764" s="8">
        <v>0.19</v>
      </c>
      <c r="D764" s="8">
        <v>0.19</v>
      </c>
      <c r="E764" s="8">
        <v>0.04</v>
      </c>
      <c r="F764" s="8">
        <v>0.04</v>
      </c>
      <c r="G764" s="8">
        <v>0.95</v>
      </c>
      <c r="H764" s="8">
        <v>0.87</v>
      </c>
      <c r="I764" s="8">
        <v>0.04</v>
      </c>
      <c r="J764" s="8">
        <v>0.06</v>
      </c>
      <c r="Q764" s="8">
        <f t="shared" si="88"/>
        <v>0</v>
      </c>
      <c r="R764" s="8" t="e">
        <f t="shared" si="89"/>
        <v>#DIV/0!</v>
      </c>
      <c r="S764" s="8">
        <f t="shared" si="90"/>
        <v>0</v>
      </c>
      <c r="T764" s="8" t="e">
        <f t="shared" si="91"/>
        <v>#DIV/0!</v>
      </c>
      <c r="U764" s="8">
        <f t="shared" si="92"/>
        <v>0</v>
      </c>
      <c r="V764" s="8">
        <f t="shared" si="93"/>
        <v>0</v>
      </c>
      <c r="W764" s="8" t="e">
        <f t="shared" si="94"/>
        <v>#DIV/0!</v>
      </c>
      <c r="X764" s="8">
        <f t="shared" si="95"/>
        <v>0</v>
      </c>
      <c r="AA764" s="8" t="s">
        <v>1452</v>
      </c>
    </row>
    <row r="765" spans="1:27">
      <c r="A765" t="s">
        <v>1454</v>
      </c>
      <c r="B765" t="s">
        <v>1455</v>
      </c>
      <c r="K765">
        <v>11.186</v>
      </c>
      <c r="L765">
        <v>1E-3</v>
      </c>
      <c r="M765">
        <v>0</v>
      </c>
      <c r="N765">
        <v>0</v>
      </c>
      <c r="O765" s="2"/>
      <c r="P765" s="2"/>
      <c r="Q765" s="7">
        <f t="shared" si="88"/>
        <v>0</v>
      </c>
      <c r="R765" s="7" t="e">
        <f t="shared" si="89"/>
        <v>#DIV/0!</v>
      </c>
      <c r="S765" s="7">
        <f t="shared" si="90"/>
        <v>0</v>
      </c>
      <c r="T765" s="7" t="e">
        <f t="shared" si="91"/>
        <v>#DIV/0!</v>
      </c>
      <c r="U765" s="7">
        <f t="shared" si="92"/>
        <v>0</v>
      </c>
      <c r="V765" s="7">
        <f t="shared" si="93"/>
        <v>0</v>
      </c>
      <c r="W765" s="7">
        <f t="shared" si="94"/>
        <v>0</v>
      </c>
      <c r="X765" s="7" t="e">
        <f t="shared" si="95"/>
        <v>#DIV/0!</v>
      </c>
      <c r="Y765" s="2"/>
      <c r="Z765" s="2"/>
      <c r="AA765" s="2"/>
    </row>
    <row r="766" spans="1:27">
      <c r="A766" t="s">
        <v>1456</v>
      </c>
      <c r="B766" t="s">
        <v>1457</v>
      </c>
      <c r="C766">
        <v>-0.02</v>
      </c>
      <c r="D766">
        <v>-0.02</v>
      </c>
      <c r="E766">
        <v>0.08</v>
      </c>
      <c r="F766">
        <v>0.08</v>
      </c>
      <c r="K766">
        <v>9.8658000000000001</v>
      </c>
      <c r="L766">
        <v>7.0000000000000001E-3</v>
      </c>
      <c r="M766">
        <v>0.11600000000000001</v>
      </c>
      <c r="N766">
        <v>9.7000000000000003E-2</v>
      </c>
      <c r="O766" s="2"/>
      <c r="P766" s="2"/>
      <c r="Q766" s="7">
        <f t="shared" si="88"/>
        <v>0</v>
      </c>
      <c r="R766" s="7" t="e">
        <f t="shared" si="89"/>
        <v>#DIV/0!</v>
      </c>
      <c r="S766" s="7">
        <f t="shared" si="90"/>
        <v>0</v>
      </c>
      <c r="T766" s="7" t="e">
        <f t="shared" si="91"/>
        <v>#DIV/0!</v>
      </c>
      <c r="U766" s="7">
        <f t="shared" si="92"/>
        <v>0</v>
      </c>
      <c r="V766" s="7">
        <f t="shared" si="93"/>
        <v>0</v>
      </c>
      <c r="W766" s="7">
        <f t="shared" si="94"/>
        <v>0</v>
      </c>
      <c r="X766" s="7" t="e">
        <f t="shared" si="95"/>
        <v>#DIV/0!</v>
      </c>
      <c r="Y766" s="2"/>
      <c r="Z766" s="2"/>
      <c r="AA766" t="s">
        <v>1458</v>
      </c>
    </row>
    <row r="767" spans="1:27" s="8" customFormat="1">
      <c r="A767" s="8" t="s">
        <v>1459</v>
      </c>
      <c r="B767" s="8" t="s">
        <v>1460</v>
      </c>
      <c r="C767" s="8">
        <v>-0.21</v>
      </c>
      <c r="D767" s="8">
        <v>-0.21</v>
      </c>
      <c r="E767" s="8">
        <v>0.06</v>
      </c>
      <c r="F767" s="8">
        <v>0.06</v>
      </c>
      <c r="G767" s="8">
        <v>2.25</v>
      </c>
      <c r="H767" s="8">
        <v>3.36</v>
      </c>
      <c r="I767" s="8">
        <v>0.5</v>
      </c>
      <c r="J767" s="8">
        <v>0.33</v>
      </c>
      <c r="O767" s="8">
        <v>96</v>
      </c>
      <c r="P767" s="8">
        <v>0.1</v>
      </c>
      <c r="Q767" s="8">
        <f t="shared" si="88"/>
        <v>0</v>
      </c>
      <c r="R767" s="8" t="e">
        <f t="shared" si="89"/>
        <v>#DIV/0!</v>
      </c>
      <c r="S767" s="8">
        <f t="shared" si="90"/>
        <v>0</v>
      </c>
      <c r="T767" s="8" t="e">
        <f t="shared" si="91"/>
        <v>#DIV/0!</v>
      </c>
      <c r="U767" s="8">
        <f t="shared" si="92"/>
        <v>0</v>
      </c>
      <c r="V767" s="8">
        <f t="shared" si="93"/>
        <v>0</v>
      </c>
      <c r="W767" s="8" t="e">
        <f t="shared" si="94"/>
        <v>#DIV/0!</v>
      </c>
      <c r="X767" s="8">
        <f t="shared" si="95"/>
        <v>0</v>
      </c>
      <c r="AA767" s="8" t="s">
        <v>142</v>
      </c>
    </row>
    <row r="768" spans="1:27" s="8" customFormat="1">
      <c r="A768" s="8" t="s">
        <v>1461</v>
      </c>
      <c r="B768" s="8" t="s">
        <v>1462</v>
      </c>
      <c r="K768" s="8">
        <v>10.91</v>
      </c>
      <c r="L768" s="8">
        <v>0.11</v>
      </c>
      <c r="Q768" s="8">
        <f t="shared" si="88"/>
        <v>0</v>
      </c>
      <c r="R768" s="8" t="e">
        <f t="shared" si="89"/>
        <v>#DIV/0!</v>
      </c>
      <c r="S768" s="8">
        <f t="shared" si="90"/>
        <v>0</v>
      </c>
      <c r="T768" s="8" t="e">
        <f t="shared" si="91"/>
        <v>#DIV/0!</v>
      </c>
      <c r="U768" s="8">
        <f t="shared" si="92"/>
        <v>0</v>
      </c>
      <c r="V768" s="8">
        <f t="shared" si="93"/>
        <v>0</v>
      </c>
      <c r="W768" s="8">
        <f t="shared" si="94"/>
        <v>0</v>
      </c>
      <c r="X768" s="8" t="e">
        <f t="shared" si="95"/>
        <v>#DIV/0!</v>
      </c>
      <c r="AA768" s="8" t="s">
        <v>1463</v>
      </c>
    </row>
    <row r="769" spans="1:27">
      <c r="A769" t="s">
        <v>1464</v>
      </c>
      <c r="B769" t="s">
        <v>1465</v>
      </c>
      <c r="C769">
        <v>0.23</v>
      </c>
      <c r="D769">
        <v>0.4</v>
      </c>
      <c r="E769">
        <v>7.0000000000000007E-2</v>
      </c>
      <c r="F769">
        <v>0.06</v>
      </c>
      <c r="G769">
        <v>1.4</v>
      </c>
      <c r="H769">
        <v>1.38</v>
      </c>
      <c r="I769">
        <v>0.11</v>
      </c>
      <c r="J769">
        <v>0.1</v>
      </c>
      <c r="K769">
        <v>3.312433</v>
      </c>
      <c r="L769">
        <v>1.9000000000000001E-5</v>
      </c>
      <c r="M769">
        <v>2.3E-2</v>
      </c>
      <c r="N769">
        <v>1.4999999999999999E-2</v>
      </c>
      <c r="O769">
        <v>466.4</v>
      </c>
      <c r="P769">
        <v>3.3</v>
      </c>
      <c r="Q769" s="7">
        <f t="shared" si="88"/>
        <v>4.8439076456305331E-2</v>
      </c>
      <c r="R769" s="7">
        <f t="shared" si="89"/>
        <v>1.1700260160221489E-3</v>
      </c>
      <c r="S769" s="7">
        <f t="shared" si="90"/>
        <v>4.237947329248188</v>
      </c>
      <c r="T769" s="7">
        <f t="shared" si="91"/>
        <v>0.22719711612428628</v>
      </c>
      <c r="U769" s="7">
        <f t="shared" si="92"/>
        <v>2.9985476386190011E-2</v>
      </c>
      <c r="V769" s="7">
        <f t="shared" si="93"/>
        <v>1.4628656845377449E-3</v>
      </c>
      <c r="W769" s="7">
        <f t="shared" si="94"/>
        <v>8.1029059562075747E-6</v>
      </c>
      <c r="X769" s="7">
        <f t="shared" si="95"/>
        <v>0.22520493053975879</v>
      </c>
      <c r="Y769" s="2"/>
      <c r="Z769">
        <v>62</v>
      </c>
      <c r="AA769" t="s">
        <v>1521</v>
      </c>
    </row>
    <row r="770" spans="1:27">
      <c r="A770" t="s">
        <v>1466</v>
      </c>
      <c r="B770" t="s">
        <v>1467</v>
      </c>
      <c r="C770">
        <v>-0.52</v>
      </c>
      <c r="D770">
        <v>-0.52</v>
      </c>
      <c r="E770">
        <v>0.01</v>
      </c>
      <c r="F770">
        <v>0.01</v>
      </c>
      <c r="G770">
        <v>0.76</v>
      </c>
      <c r="H770">
        <v>0.76</v>
      </c>
      <c r="I770">
        <v>0.04</v>
      </c>
      <c r="J770">
        <v>0.04</v>
      </c>
      <c r="K770">
        <v>20</v>
      </c>
      <c r="L770">
        <v>1.4999999999999999E-2</v>
      </c>
      <c r="M770">
        <v>0.06</v>
      </c>
      <c r="N770">
        <v>6.4999999999999997E-3</v>
      </c>
      <c r="O770" s="2"/>
      <c r="P770" s="2"/>
      <c r="Q770" s="7">
        <f t="shared" si="88"/>
        <v>0.13165255286572985</v>
      </c>
      <c r="R770" s="7">
        <f t="shared" si="89"/>
        <v>2.3106317439639847E-3</v>
      </c>
      <c r="S770" s="7">
        <f t="shared" si="90"/>
        <v>0</v>
      </c>
      <c r="T770" s="7">
        <f t="shared" si="91"/>
        <v>0</v>
      </c>
      <c r="U770" s="7">
        <f t="shared" si="92"/>
        <v>0</v>
      </c>
      <c r="V770" s="7">
        <f t="shared" si="93"/>
        <v>0</v>
      </c>
      <c r="W770" s="7">
        <f t="shared" si="94"/>
        <v>0</v>
      </c>
      <c r="X770" s="7">
        <f t="shared" si="95"/>
        <v>0</v>
      </c>
      <c r="Y770" s="2"/>
      <c r="Z770" s="2"/>
      <c r="AA770" t="s">
        <v>292</v>
      </c>
    </row>
    <row r="771" spans="1:27">
      <c r="A771" t="s">
        <v>1468</v>
      </c>
      <c r="B771" t="s">
        <v>1467</v>
      </c>
      <c r="C771">
        <v>-0.52</v>
      </c>
      <c r="D771">
        <v>-0.52</v>
      </c>
      <c r="E771">
        <v>0.01</v>
      </c>
      <c r="F771">
        <v>0.01</v>
      </c>
      <c r="G771">
        <v>0.76</v>
      </c>
      <c r="H771">
        <v>0.76</v>
      </c>
      <c r="I771">
        <v>0.04</v>
      </c>
      <c r="J771">
        <v>0.04</v>
      </c>
      <c r="K771">
        <v>49.41</v>
      </c>
      <c r="L771">
        <v>0.09</v>
      </c>
      <c r="M771">
        <v>0.23</v>
      </c>
      <c r="N771">
        <v>0.155</v>
      </c>
      <c r="O771" s="2"/>
      <c r="P771" s="2"/>
      <c r="Q771" s="7">
        <f t="shared" ref="Q771:Q795" si="96">(K771/365)^(2/3)*H771^(1/3)</f>
        <v>0.2405945897025254</v>
      </c>
      <c r="R771" s="7">
        <f t="shared" ref="R771:R795" si="97">SQRT((2/3*(K771/365)^(-1/3)*H771^(1/3)*(L771/365))^2+(1/3*(K771/365)^(2/3)*H771^(-2/3)*J771)^2)</f>
        <v>4.2310568512333169E-3</v>
      </c>
      <c r="S771" s="7">
        <f t="shared" ref="S771:S795" si="98">0.004919*O771*SQRT(1-M771^2)*K771^(1/3)*H771^(2/3)</f>
        <v>0</v>
      </c>
      <c r="T771" s="7">
        <f t="shared" ref="T771:T795" si="99">SQRT(U771^2+V771^2+W771^2+X771^2)</f>
        <v>0</v>
      </c>
      <c r="U771" s="7">
        <f t="shared" ref="U771:U795" si="100">0.004919*SQRT(1-M771^2)*K771^(1/3)*H771^(2/3)*P771</f>
        <v>0</v>
      </c>
      <c r="V771" s="7">
        <f t="shared" ref="V771:V795" si="101">0.004919*O771*M771/SQRT(1-M771^2)*K771^(1/3)*H771^(2/3)*N771</f>
        <v>0</v>
      </c>
      <c r="W771" s="7">
        <f t="shared" ref="W771:W795" si="102">0.004919*O771*SQRT(1-M771^2)*1/3*K771^(-2/3)*H771^(2/3)*L771</f>
        <v>0</v>
      </c>
      <c r="X771" s="7">
        <f t="shared" ref="X771:X795" si="103">0.004919*O771*SQRT(1-M771^2)*K771^(1/3)*2/3*H771^(-1/3)*I771</f>
        <v>0</v>
      </c>
      <c r="Y771" s="2"/>
      <c r="Z771" s="2"/>
      <c r="AA771" t="s">
        <v>292</v>
      </c>
    </row>
    <row r="772" spans="1:27">
      <c r="A772" t="s">
        <v>1469</v>
      </c>
      <c r="B772" t="s">
        <v>1470</v>
      </c>
      <c r="C772">
        <v>0.14000000000000001</v>
      </c>
      <c r="D772">
        <v>0.14000000000000001</v>
      </c>
      <c r="K772">
        <v>305.5</v>
      </c>
      <c r="L772">
        <v>0.1</v>
      </c>
      <c r="M772">
        <v>3.1E-2</v>
      </c>
      <c r="N772">
        <v>8.9999999999999993E-3</v>
      </c>
      <c r="O772" s="2"/>
      <c r="P772" s="2"/>
      <c r="Q772" s="7">
        <f t="shared" si="96"/>
        <v>0</v>
      </c>
      <c r="R772" s="7" t="e">
        <f t="shared" si="97"/>
        <v>#DIV/0!</v>
      </c>
      <c r="S772" s="7">
        <f t="shared" si="98"/>
        <v>0</v>
      </c>
      <c r="T772" s="7" t="e">
        <f t="shared" si="99"/>
        <v>#DIV/0!</v>
      </c>
      <c r="U772" s="7">
        <f t="shared" si="100"/>
        <v>0</v>
      </c>
      <c r="V772" s="7">
        <f t="shared" si="101"/>
        <v>0</v>
      </c>
      <c r="W772" s="7">
        <f t="shared" si="102"/>
        <v>0</v>
      </c>
      <c r="X772" s="7" t="e">
        <f t="shared" si="103"/>
        <v>#DIV/0!</v>
      </c>
      <c r="Y772" s="2"/>
      <c r="Z772" s="2"/>
      <c r="AA772" t="s">
        <v>1471</v>
      </c>
    </row>
    <row r="773" spans="1:27">
      <c r="A773" t="s">
        <v>1472</v>
      </c>
      <c r="B773" t="s">
        <v>1473</v>
      </c>
      <c r="C773">
        <v>-7.0000000000000007E-2</v>
      </c>
      <c r="D773">
        <v>-7.0000000000000007E-2</v>
      </c>
      <c r="E773">
        <v>0.03</v>
      </c>
      <c r="F773">
        <v>0.03</v>
      </c>
      <c r="G773">
        <v>1.88</v>
      </c>
      <c r="H773">
        <v>1.88</v>
      </c>
      <c r="I773">
        <v>0.22</v>
      </c>
      <c r="J773">
        <v>0.22</v>
      </c>
      <c r="K773">
        <v>198.4</v>
      </c>
      <c r="L773">
        <v>0.42</v>
      </c>
      <c r="M773">
        <v>0.06</v>
      </c>
      <c r="N773">
        <v>0.04</v>
      </c>
      <c r="O773">
        <v>82</v>
      </c>
      <c r="P773">
        <v>6.05</v>
      </c>
      <c r="Q773" s="7">
        <f t="shared" si="96"/>
        <v>0.82202523884428491</v>
      </c>
      <c r="R773" s="7">
        <f t="shared" si="97"/>
        <v>3.2085794125008636E-2</v>
      </c>
      <c r="S773" s="7">
        <f t="shared" si="98"/>
        <v>3.5770635550297114</v>
      </c>
      <c r="T773" s="7">
        <f t="shared" si="99"/>
        <v>0.38419849023883024</v>
      </c>
      <c r="U773" s="7">
        <f t="shared" si="100"/>
        <v>0.26391749399914333</v>
      </c>
      <c r="V773" s="7">
        <f t="shared" si="101"/>
        <v>8.6159700241582766E-3</v>
      </c>
      <c r="W773" s="7">
        <f t="shared" si="102"/>
        <v>2.5241375892346755E-3</v>
      </c>
      <c r="X773" s="7">
        <f t="shared" si="103"/>
        <v>0.27906169578245976</v>
      </c>
      <c r="Y773">
        <v>10.0027397260274</v>
      </c>
      <c r="Z773">
        <v>17.170000000000002</v>
      </c>
      <c r="AA773" t="s">
        <v>137</v>
      </c>
    </row>
    <row r="774" spans="1:27">
      <c r="A774" t="s">
        <v>1474</v>
      </c>
      <c r="B774" t="s">
        <v>1473</v>
      </c>
      <c r="C774">
        <v>-7.0000000000000007E-2</v>
      </c>
      <c r="D774">
        <v>-7.0000000000000007E-2</v>
      </c>
      <c r="E774">
        <v>0.03</v>
      </c>
      <c r="F774">
        <v>0.03</v>
      </c>
      <c r="G774">
        <v>1.88</v>
      </c>
      <c r="H774">
        <v>1.88</v>
      </c>
      <c r="I774">
        <v>0.22</v>
      </c>
      <c r="J774">
        <v>0.22</v>
      </c>
      <c r="K774">
        <v>559.29999999999995</v>
      </c>
      <c r="L774">
        <v>1.2</v>
      </c>
      <c r="M774">
        <v>4.8000000000000001E-2</v>
      </c>
      <c r="N774">
        <v>1.7000000000000001E-2</v>
      </c>
      <c r="O774">
        <v>233</v>
      </c>
      <c r="P774">
        <v>4.25</v>
      </c>
      <c r="Q774" s="7">
        <f t="shared" si="96"/>
        <v>1.6404157094886642</v>
      </c>
      <c r="R774" s="7">
        <f t="shared" si="97"/>
        <v>6.4030852399606375E-2</v>
      </c>
      <c r="S774" s="7">
        <f t="shared" si="98"/>
        <v>14.36763759851479</v>
      </c>
      <c r="T774" s="7">
        <f t="shared" si="99"/>
        <v>1.1512148420697845</v>
      </c>
      <c r="U774" s="7">
        <f t="shared" si="100"/>
        <v>0.26207064289136422</v>
      </c>
      <c r="V774" s="7">
        <f t="shared" si="101"/>
        <v>1.1751066738152774E-2</v>
      </c>
      <c r="W774" s="7">
        <f t="shared" si="102"/>
        <v>1.0275442587888282E-2</v>
      </c>
      <c r="X774" s="7">
        <f t="shared" si="103"/>
        <v>1.1208795289621469</v>
      </c>
      <c r="Y774">
        <v>10.0027397260274</v>
      </c>
      <c r="Z774">
        <v>17.170000000000002</v>
      </c>
      <c r="AA774" t="s">
        <v>137</v>
      </c>
    </row>
    <row r="775" spans="1:27">
      <c r="A775" t="s">
        <v>1475</v>
      </c>
      <c r="B775" t="s">
        <v>1476</v>
      </c>
      <c r="C775">
        <v>-0.06</v>
      </c>
      <c r="D775">
        <v>-0.06</v>
      </c>
      <c r="E775">
        <v>0.06</v>
      </c>
      <c r="F775">
        <v>0.06</v>
      </c>
      <c r="G775">
        <v>1.71</v>
      </c>
      <c r="H775">
        <v>1.71</v>
      </c>
      <c r="I775">
        <v>0.12</v>
      </c>
      <c r="J775">
        <v>0.12</v>
      </c>
      <c r="K775">
        <v>562</v>
      </c>
      <c r="L775">
        <v>4</v>
      </c>
      <c r="M775">
        <v>9.8000000000000004E-2</v>
      </c>
      <c r="N775">
        <v>5.0700000000000002E-2</v>
      </c>
      <c r="O775" s="2"/>
      <c r="P775" s="2"/>
      <c r="Q775" s="7">
        <f t="shared" si="96"/>
        <v>1.5945115552414812</v>
      </c>
      <c r="R775" s="7">
        <f t="shared" si="97"/>
        <v>3.805813970500467E-2</v>
      </c>
      <c r="S775" s="7">
        <f t="shared" si="98"/>
        <v>0</v>
      </c>
      <c r="T775" s="7">
        <f t="shared" si="99"/>
        <v>0</v>
      </c>
      <c r="U775" s="7">
        <f t="shared" si="100"/>
        <v>0</v>
      </c>
      <c r="V775" s="7">
        <f t="shared" si="101"/>
        <v>0</v>
      </c>
      <c r="W775" s="7">
        <f t="shared" si="102"/>
        <v>0</v>
      </c>
      <c r="X775" s="7">
        <f t="shared" si="103"/>
        <v>0</v>
      </c>
      <c r="Y775" s="2"/>
      <c r="Z775" s="2"/>
      <c r="AA775" t="s">
        <v>925</v>
      </c>
    </row>
    <row r="776" spans="1:27">
      <c r="A776" t="s">
        <v>1477</v>
      </c>
      <c r="B776" t="s">
        <v>1478</v>
      </c>
      <c r="C776">
        <v>-0.08</v>
      </c>
      <c r="D776">
        <v>-0.08</v>
      </c>
      <c r="E776">
        <v>0.05</v>
      </c>
      <c r="F776">
        <v>0.05</v>
      </c>
      <c r="G776">
        <v>1.72</v>
      </c>
      <c r="H776">
        <v>1.71</v>
      </c>
      <c r="I776">
        <v>0.16</v>
      </c>
      <c r="J776">
        <v>0.16</v>
      </c>
      <c r="K776">
        <v>26.468</v>
      </c>
      <c r="L776">
        <v>5.0000000000000001E-3</v>
      </c>
      <c r="M776">
        <v>3.5999999999999997E-2</v>
      </c>
      <c r="N776">
        <v>2.8500000000000001E-2</v>
      </c>
      <c r="O776" s="2"/>
      <c r="P776" s="2"/>
      <c r="Q776" s="7">
        <f t="shared" si="96"/>
        <v>0.20794614700146277</v>
      </c>
      <c r="R776" s="7">
        <f t="shared" si="97"/>
        <v>6.4857026817422272E-3</v>
      </c>
      <c r="S776" s="7">
        <f t="shared" si="98"/>
        <v>0</v>
      </c>
      <c r="T776" s="7">
        <f t="shared" si="99"/>
        <v>0</v>
      </c>
      <c r="U776" s="7">
        <f t="shared" si="100"/>
        <v>0</v>
      </c>
      <c r="V776" s="7">
        <f t="shared" si="101"/>
        <v>0</v>
      </c>
      <c r="W776" s="7">
        <f t="shared" si="102"/>
        <v>0</v>
      </c>
      <c r="X776" s="7">
        <f t="shared" si="103"/>
        <v>0</v>
      </c>
      <c r="Y776" s="2"/>
      <c r="Z776" s="2"/>
      <c r="AA776" t="s">
        <v>118</v>
      </c>
    </row>
    <row r="777" spans="1:27">
      <c r="A777" t="s">
        <v>1479</v>
      </c>
      <c r="B777" t="s">
        <v>1480</v>
      </c>
      <c r="C777">
        <v>-7.0000000000000007E-2</v>
      </c>
      <c r="D777">
        <v>-7.0000000000000007E-2</v>
      </c>
      <c r="E777">
        <v>0.16</v>
      </c>
      <c r="F777">
        <v>0.16</v>
      </c>
      <c r="G777">
        <v>3.03</v>
      </c>
      <c r="H777">
        <v>3.03</v>
      </c>
      <c r="I777">
        <v>0.56999999999999995</v>
      </c>
      <c r="J777">
        <v>0.56999999999999995</v>
      </c>
      <c r="K777">
        <v>101.54</v>
      </c>
      <c r="L777">
        <v>0.05</v>
      </c>
      <c r="M777">
        <v>0.28000000000000003</v>
      </c>
      <c r="N777">
        <v>0.01</v>
      </c>
      <c r="O777" s="2"/>
      <c r="P777" s="2"/>
      <c r="Q777" s="7">
        <f t="shared" si="96"/>
        <v>0.61665710432275966</v>
      </c>
      <c r="R777" s="7">
        <f t="shared" si="97"/>
        <v>3.8668797154401489E-2</v>
      </c>
      <c r="S777" s="7">
        <f t="shared" si="98"/>
        <v>0</v>
      </c>
      <c r="T777" s="7">
        <f t="shared" si="99"/>
        <v>0</v>
      </c>
      <c r="U777" s="7">
        <f t="shared" si="100"/>
        <v>0</v>
      </c>
      <c r="V777" s="7">
        <f t="shared" si="101"/>
        <v>0</v>
      </c>
      <c r="W777" s="7">
        <f t="shared" si="102"/>
        <v>0</v>
      </c>
      <c r="X777" s="7">
        <f t="shared" si="103"/>
        <v>0</v>
      </c>
      <c r="Y777" s="2"/>
      <c r="Z777" s="2"/>
      <c r="AA777" t="s">
        <v>1481</v>
      </c>
    </row>
    <row r="778" spans="1:27">
      <c r="A778" t="s">
        <v>1482</v>
      </c>
      <c r="B778" t="s">
        <v>1483</v>
      </c>
      <c r="C778">
        <v>0.13</v>
      </c>
      <c r="D778">
        <v>0.13</v>
      </c>
      <c r="E778">
        <v>0.08</v>
      </c>
      <c r="F778">
        <v>0.08</v>
      </c>
      <c r="G778">
        <v>1.25</v>
      </c>
      <c r="H778">
        <v>1.26</v>
      </c>
      <c r="I778">
        <v>0.1</v>
      </c>
      <c r="J778">
        <v>0.15</v>
      </c>
      <c r="K778">
        <v>4.6170330000000002</v>
      </c>
      <c r="L778">
        <v>2.3000000000000001E-4</v>
      </c>
      <c r="M778">
        <v>2.1499999999999998E-2</v>
      </c>
      <c r="N778">
        <v>7.0000000000000001E-3</v>
      </c>
      <c r="O778">
        <v>70.510000000000005</v>
      </c>
      <c r="P778">
        <v>0.45</v>
      </c>
      <c r="Q778" s="7">
        <f t="shared" si="96"/>
        <v>5.8636799516239631E-2</v>
      </c>
      <c r="R778" s="7">
        <f t="shared" si="97"/>
        <v>2.3268579385295417E-3</v>
      </c>
      <c r="S778" s="7">
        <f t="shared" si="98"/>
        <v>0.67358927041588146</v>
      </c>
      <c r="T778" s="7">
        <f t="shared" si="99"/>
        <v>3.5898121679792311E-2</v>
      </c>
      <c r="U778" s="7">
        <f t="shared" si="100"/>
        <v>4.2988962088660711E-3</v>
      </c>
      <c r="V778" s="7">
        <f t="shared" si="101"/>
        <v>1.0142206754831435E-4</v>
      </c>
      <c r="W778" s="7">
        <f t="shared" si="102"/>
        <v>1.1185071465856445E-5</v>
      </c>
      <c r="X778" s="7">
        <f t="shared" si="103"/>
        <v>3.5639643937348225E-2</v>
      </c>
      <c r="Y778">
        <v>1.0739726027397261</v>
      </c>
      <c r="Z778" s="2"/>
      <c r="AA778" t="s">
        <v>33</v>
      </c>
    </row>
    <row r="779" spans="1:27">
      <c r="A779" t="s">
        <v>1484</v>
      </c>
      <c r="B779" t="s">
        <v>1483</v>
      </c>
      <c r="C779">
        <v>0.13</v>
      </c>
      <c r="D779">
        <v>0.13</v>
      </c>
      <c r="E779">
        <v>0.08</v>
      </c>
      <c r="F779">
        <v>0.08</v>
      </c>
      <c r="G779">
        <v>1.25</v>
      </c>
      <c r="H779">
        <v>1.26</v>
      </c>
      <c r="I779">
        <v>0.1</v>
      </c>
      <c r="J779">
        <v>0.15</v>
      </c>
      <c r="K779">
        <v>1276.46</v>
      </c>
      <c r="L779">
        <v>0.56999999999999995</v>
      </c>
      <c r="M779">
        <v>0.29870000000000002</v>
      </c>
      <c r="N779">
        <v>7.1999999999999998E-3</v>
      </c>
      <c r="O779">
        <v>68.14</v>
      </c>
      <c r="P779">
        <v>0.45</v>
      </c>
      <c r="Q779" s="7">
        <f t="shared" si="96"/>
        <v>2.4884738351054958</v>
      </c>
      <c r="R779" s="7">
        <f t="shared" si="97"/>
        <v>9.8751740465724394E-2</v>
      </c>
      <c r="S779" s="7">
        <f t="shared" si="98"/>
        <v>4.0479461359323583</v>
      </c>
      <c r="T779" s="7">
        <f t="shared" si="99"/>
        <v>0.2160513342254137</v>
      </c>
      <c r="U779" s="7">
        <f t="shared" si="100"/>
        <v>2.6732840639412406E-2</v>
      </c>
      <c r="V779" s="7">
        <f t="shared" si="101"/>
        <v>9.5585004409926774E-3</v>
      </c>
      <c r="W779" s="7">
        <f t="shared" si="102"/>
        <v>6.0253338594797165E-4</v>
      </c>
      <c r="X779" s="7">
        <f t="shared" si="103"/>
        <v>0.21417704422922534</v>
      </c>
      <c r="Y779">
        <v>1.0739726027397261</v>
      </c>
      <c r="Z779" s="2"/>
      <c r="AA779" t="s">
        <v>33</v>
      </c>
    </row>
    <row r="780" spans="1:27">
      <c r="A780" t="s">
        <v>1485</v>
      </c>
      <c r="B780" t="s">
        <v>1483</v>
      </c>
      <c r="C780">
        <v>0.13</v>
      </c>
      <c r="D780">
        <v>0.13</v>
      </c>
      <c r="E780">
        <v>0.08</v>
      </c>
      <c r="F780">
        <v>0.08</v>
      </c>
      <c r="G780">
        <v>1.25</v>
      </c>
      <c r="H780">
        <v>1.26</v>
      </c>
      <c r="I780">
        <v>0.1</v>
      </c>
      <c r="J780">
        <v>0.15</v>
      </c>
      <c r="K780">
        <v>241.25800000000001</v>
      </c>
      <c r="L780">
        <v>6.4000000000000001E-2</v>
      </c>
      <c r="M780">
        <v>0.2596</v>
      </c>
      <c r="N780">
        <v>7.9000000000000008E-3</v>
      </c>
      <c r="O780">
        <v>56.26</v>
      </c>
      <c r="P780">
        <v>0.52</v>
      </c>
      <c r="Q780" s="7">
        <f t="shared" si="96"/>
        <v>0.81956377509053435</v>
      </c>
      <c r="R780" s="7">
        <f t="shared" si="97"/>
        <v>3.2522694999590589E-2</v>
      </c>
      <c r="S780" s="7">
        <f t="shared" si="98"/>
        <v>1.9408874532642295</v>
      </c>
      <c r="T780" s="7">
        <f t="shared" si="99"/>
        <v>0.1043350522535948</v>
      </c>
      <c r="U780" s="7">
        <f t="shared" si="100"/>
        <v>1.7939237036924977E-2</v>
      </c>
      <c r="V780" s="7">
        <f t="shared" si="101"/>
        <v>4.2680850985044386E-3</v>
      </c>
      <c r="W780" s="7">
        <f t="shared" si="102"/>
        <v>1.7162373476929357E-4</v>
      </c>
      <c r="X780" s="7">
        <f t="shared" si="103"/>
        <v>0.10269245784466824</v>
      </c>
      <c r="Y780">
        <v>1.0739726027397261</v>
      </c>
      <c r="Z780" s="2"/>
      <c r="AA780" t="s">
        <v>33</v>
      </c>
    </row>
    <row r="781" spans="1:27">
      <c r="A781" t="s">
        <v>1486</v>
      </c>
      <c r="B781" t="s">
        <v>1483</v>
      </c>
      <c r="C781">
        <v>0.13</v>
      </c>
      <c r="D781">
        <v>0.13</v>
      </c>
      <c r="E781">
        <v>0.08</v>
      </c>
      <c r="F781">
        <v>0.08</v>
      </c>
      <c r="G781">
        <v>1.25</v>
      </c>
      <c r="H781">
        <v>1.26</v>
      </c>
      <c r="I781">
        <v>0.1</v>
      </c>
      <c r="J781">
        <v>0.15</v>
      </c>
      <c r="K781">
        <v>3848.86</v>
      </c>
      <c r="L781">
        <v>0.74</v>
      </c>
      <c r="M781">
        <v>5.3600000000000002E-3</v>
      </c>
      <c r="N781">
        <v>4.4000000000000002E-4</v>
      </c>
      <c r="O781">
        <v>11.54</v>
      </c>
      <c r="P781">
        <v>0.31</v>
      </c>
      <c r="Q781" s="7">
        <f t="shared" si="96"/>
        <v>5.1937736039337299</v>
      </c>
      <c r="R781" s="7">
        <f t="shared" si="97"/>
        <v>0.20610320229037826</v>
      </c>
      <c r="S781" s="7">
        <f t="shared" si="98"/>
        <v>1.0377692408679904</v>
      </c>
      <c r="T781" s="7">
        <f t="shared" si="99"/>
        <v>6.1580068506193797E-2</v>
      </c>
      <c r="U781" s="7">
        <f t="shared" si="100"/>
        <v>2.7877683246887091E-2</v>
      </c>
      <c r="V781" s="7">
        <f t="shared" si="101"/>
        <v>2.447545294660366E-6</v>
      </c>
      <c r="W781" s="7">
        <f t="shared" si="102"/>
        <v>6.6508805052432291E-5</v>
      </c>
      <c r="X781" s="7">
        <f t="shared" si="103"/>
        <v>5.4908425442750812E-2</v>
      </c>
      <c r="Y781">
        <v>1.0739726027397261</v>
      </c>
      <c r="Z781" s="2"/>
      <c r="AA781" t="s">
        <v>33</v>
      </c>
    </row>
    <row r="782" spans="1:27">
      <c r="A782" t="s">
        <v>1487</v>
      </c>
      <c r="B782" t="s">
        <v>1488</v>
      </c>
      <c r="K782">
        <v>4.93</v>
      </c>
      <c r="L782">
        <v>0.05</v>
      </c>
      <c r="M782">
        <v>0</v>
      </c>
      <c r="N782">
        <v>0</v>
      </c>
      <c r="O782" s="2"/>
      <c r="P782" s="2"/>
      <c r="Q782" s="7">
        <f t="shared" si="96"/>
        <v>0</v>
      </c>
      <c r="R782" s="7" t="e">
        <f t="shared" si="97"/>
        <v>#DIV/0!</v>
      </c>
      <c r="S782" s="7">
        <f t="shared" si="98"/>
        <v>0</v>
      </c>
      <c r="T782" s="7" t="e">
        <f t="shared" si="99"/>
        <v>#DIV/0!</v>
      </c>
      <c r="U782" s="7">
        <f t="shared" si="100"/>
        <v>0</v>
      </c>
      <c r="V782" s="7">
        <f t="shared" si="101"/>
        <v>0</v>
      </c>
      <c r="W782" s="7">
        <f t="shared" si="102"/>
        <v>0</v>
      </c>
      <c r="X782" s="7" t="e">
        <f t="shared" si="103"/>
        <v>#DIV/0!</v>
      </c>
      <c r="Y782" s="2"/>
      <c r="Z782" s="2"/>
      <c r="AA782" t="s">
        <v>1489</v>
      </c>
    </row>
    <row r="783" spans="1:27">
      <c r="A783" t="s">
        <v>1490</v>
      </c>
      <c r="B783" t="s">
        <v>1491</v>
      </c>
      <c r="C783">
        <v>0.34</v>
      </c>
      <c r="D783">
        <v>0.34</v>
      </c>
      <c r="E783">
        <v>0.09</v>
      </c>
      <c r="F783">
        <v>0.09</v>
      </c>
      <c r="G783">
        <v>1.1499999999999999</v>
      </c>
      <c r="H783">
        <v>1.1000000000000001</v>
      </c>
      <c r="I783">
        <v>0.1</v>
      </c>
      <c r="J783">
        <v>0.13</v>
      </c>
      <c r="K783">
        <v>3.9516205000000002</v>
      </c>
      <c r="L783">
        <v>3.9999999999999998E-6</v>
      </c>
      <c r="M783">
        <v>0</v>
      </c>
      <c r="N783">
        <v>0</v>
      </c>
      <c r="O783" s="2"/>
      <c r="P783" s="2"/>
      <c r="Q783" s="7">
        <f t="shared" si="96"/>
        <v>5.0518735551289905E-2</v>
      </c>
      <c r="R783" s="7">
        <f t="shared" si="97"/>
        <v>1.9901320068579638E-3</v>
      </c>
      <c r="S783" s="7">
        <f t="shared" si="98"/>
        <v>0</v>
      </c>
      <c r="T783" s="7">
        <f t="shared" si="99"/>
        <v>0</v>
      </c>
      <c r="U783" s="7">
        <f t="shared" si="100"/>
        <v>0</v>
      </c>
      <c r="V783" s="7">
        <f t="shared" si="101"/>
        <v>0</v>
      </c>
      <c r="W783" s="7">
        <f t="shared" si="102"/>
        <v>0</v>
      </c>
      <c r="X783" s="7">
        <f t="shared" si="103"/>
        <v>0</v>
      </c>
      <c r="Y783" s="2"/>
      <c r="Z783" s="2"/>
      <c r="AA783" t="s">
        <v>1492</v>
      </c>
    </row>
    <row r="784" spans="1:27">
      <c r="A784" t="s">
        <v>1493</v>
      </c>
      <c r="B784" t="s">
        <v>1494</v>
      </c>
      <c r="C784">
        <v>0.06</v>
      </c>
      <c r="D784">
        <v>0.06</v>
      </c>
      <c r="E784">
        <v>0.02</v>
      </c>
      <c r="F784">
        <v>0.02</v>
      </c>
      <c r="G784">
        <v>0.9</v>
      </c>
      <c r="H784">
        <v>0.9</v>
      </c>
      <c r="I784">
        <v>7.0000000000000007E-2</v>
      </c>
      <c r="J784">
        <v>0.06</v>
      </c>
      <c r="K784">
        <v>421</v>
      </c>
      <c r="L784">
        <v>2</v>
      </c>
      <c r="M784">
        <v>0.29399999999999998</v>
      </c>
      <c r="N784">
        <v>2.4E-2</v>
      </c>
      <c r="O784">
        <v>94</v>
      </c>
      <c r="P784">
        <v>3</v>
      </c>
      <c r="Q784" s="7">
        <f t="shared" si="96"/>
        <v>1.061875638615277</v>
      </c>
      <c r="R784" s="7">
        <f t="shared" si="97"/>
        <v>2.3835677335769703E-2</v>
      </c>
      <c r="S784" s="7">
        <f t="shared" si="98"/>
        <v>3.0876628304936413</v>
      </c>
      <c r="T784" s="7">
        <f t="shared" si="99"/>
        <v>0.1895668198150986</v>
      </c>
      <c r="U784" s="7">
        <f t="shared" si="100"/>
        <v>9.8542430760435382E-2</v>
      </c>
      <c r="V784" s="7">
        <f t="shared" si="101"/>
        <v>2.3847862801033241E-2</v>
      </c>
      <c r="W784" s="7">
        <f t="shared" si="102"/>
        <v>4.8894106579471814E-3</v>
      </c>
      <c r="X784" s="7">
        <f t="shared" si="103"/>
        <v>0.16010103565522588</v>
      </c>
      <c r="Y784">
        <v>1.5726027397260269</v>
      </c>
      <c r="Z784" s="2"/>
      <c r="AA784" t="s">
        <v>150</v>
      </c>
    </row>
    <row r="785" spans="1:27">
      <c r="A785" t="s">
        <v>1495</v>
      </c>
      <c r="B785" t="s">
        <v>1496</v>
      </c>
      <c r="C785">
        <v>0.36</v>
      </c>
      <c r="D785">
        <v>0.36</v>
      </c>
      <c r="E785">
        <v>0.05</v>
      </c>
      <c r="F785">
        <v>0.05</v>
      </c>
      <c r="G785">
        <v>1.07</v>
      </c>
      <c r="H785">
        <v>1.08</v>
      </c>
      <c r="I785">
        <v>0.1</v>
      </c>
      <c r="J785">
        <v>0.12</v>
      </c>
      <c r="K785">
        <v>572</v>
      </c>
      <c r="L785">
        <v>7</v>
      </c>
      <c r="M785">
        <v>0.13</v>
      </c>
      <c r="N785">
        <v>0.1</v>
      </c>
      <c r="O785">
        <v>30</v>
      </c>
      <c r="P785">
        <v>6</v>
      </c>
      <c r="Q785" s="7">
        <f t="shared" si="96"/>
        <v>1.3842356438183272</v>
      </c>
      <c r="R785" s="7">
        <f t="shared" si="97"/>
        <v>5.2497095599702254E-2</v>
      </c>
      <c r="S785" s="7">
        <f t="shared" si="98"/>
        <v>1.278531517957924</v>
      </c>
      <c r="T785" s="7">
        <f t="shared" si="99"/>
        <v>0.26819281008578588</v>
      </c>
      <c r="U785" s="7">
        <f t="shared" si="100"/>
        <v>0.2557063035915848</v>
      </c>
      <c r="V785" s="7">
        <f t="shared" si="101"/>
        <v>1.6906631811059929E-2</v>
      </c>
      <c r="W785" s="7">
        <f t="shared" si="102"/>
        <v>5.2154549100847727E-3</v>
      </c>
      <c r="X785" s="7">
        <f t="shared" si="103"/>
        <v>7.8921698639378021E-2</v>
      </c>
      <c r="Y785">
        <v>2.8849315068493149</v>
      </c>
      <c r="Z785">
        <v>10.6</v>
      </c>
      <c r="AA785" t="s">
        <v>150</v>
      </c>
    </row>
    <row r="786" spans="1:27">
      <c r="A786" t="s">
        <v>1497</v>
      </c>
      <c r="B786" t="s">
        <v>1498</v>
      </c>
      <c r="C786">
        <v>0.22</v>
      </c>
      <c r="D786">
        <v>0.22</v>
      </c>
      <c r="E786">
        <v>0.11</v>
      </c>
      <c r="F786">
        <v>0.11</v>
      </c>
      <c r="G786">
        <v>0.89</v>
      </c>
      <c r="H786">
        <v>0.82</v>
      </c>
      <c r="I786">
        <v>0.08</v>
      </c>
      <c r="J786">
        <v>7.0000000000000007E-2</v>
      </c>
      <c r="K786">
        <v>2840</v>
      </c>
      <c r="L786">
        <v>2840</v>
      </c>
      <c r="M786">
        <v>0.83689999999999998</v>
      </c>
      <c r="N786">
        <v>6.9499999999999996E-3</v>
      </c>
      <c r="O786">
        <v>3685</v>
      </c>
      <c r="P786" s="2"/>
      <c r="Q786" s="7">
        <f t="shared" si="96"/>
        <v>3.6752616918903449</v>
      </c>
      <c r="R786" s="7">
        <f t="shared" si="97"/>
        <v>2.4524053490636541</v>
      </c>
      <c r="S786" s="7">
        <f t="shared" si="98"/>
        <v>123.09282359088088</v>
      </c>
      <c r="T786" s="7">
        <f t="shared" si="99"/>
        <v>41.872970420790082</v>
      </c>
      <c r="U786" s="7">
        <f t="shared" si="100"/>
        <v>0</v>
      </c>
      <c r="V786" s="7">
        <f t="shared" si="101"/>
        <v>2.3897453829418014</v>
      </c>
      <c r="W786" s="7">
        <f t="shared" si="102"/>
        <v>41.030941196960299</v>
      </c>
      <c r="X786" s="7">
        <f t="shared" si="103"/>
        <v>8.0060373067239592</v>
      </c>
      <c r="Y786" s="2"/>
      <c r="Z786" s="2"/>
      <c r="AA786" t="s">
        <v>1499</v>
      </c>
    </row>
    <row r="787" spans="1:27">
      <c r="A787" t="s">
        <v>1500</v>
      </c>
      <c r="B787" t="s">
        <v>1501</v>
      </c>
      <c r="C787">
        <v>-0.36</v>
      </c>
      <c r="D787">
        <v>-0.33</v>
      </c>
      <c r="E787">
        <v>0.14000000000000001</v>
      </c>
      <c r="F787">
        <v>0.03</v>
      </c>
      <c r="G787">
        <v>0.96</v>
      </c>
      <c r="H787">
        <v>0.93</v>
      </c>
      <c r="I787">
        <v>0.1</v>
      </c>
      <c r="J787">
        <v>7.0000000000000007E-2</v>
      </c>
      <c r="K787">
        <v>2.7164761999999998</v>
      </c>
      <c r="L787">
        <v>2.3E-6</v>
      </c>
      <c r="M787">
        <v>0</v>
      </c>
      <c r="N787">
        <v>0</v>
      </c>
      <c r="O787">
        <v>0.94</v>
      </c>
      <c r="P787">
        <v>0.15</v>
      </c>
      <c r="Q787" s="7">
        <f t="shared" si="96"/>
        <v>3.7208001396241766E-2</v>
      </c>
      <c r="R787" s="7">
        <f t="shared" si="97"/>
        <v>9.3353408544661796E-4</v>
      </c>
      <c r="S787" s="7">
        <f t="shared" si="98"/>
        <v>6.1469820273014975E-3</v>
      </c>
      <c r="T787" s="7">
        <f t="shared" si="99"/>
        <v>1.0753299746708524E-3</v>
      </c>
      <c r="U787" s="7">
        <f t="shared" si="100"/>
        <v>9.8090138733534539E-4</v>
      </c>
      <c r="V787" s="7">
        <f t="shared" si="101"/>
        <v>0</v>
      </c>
      <c r="W787" s="7">
        <f t="shared" si="102"/>
        <v>1.7348527555408541E-9</v>
      </c>
      <c r="X787" s="7">
        <f t="shared" si="103"/>
        <v>4.4064387292483843E-4</v>
      </c>
      <c r="Y787" s="2"/>
      <c r="Z787" s="2"/>
      <c r="AA787" t="s">
        <v>1521</v>
      </c>
    </row>
    <row r="788" spans="1:27">
      <c r="A788" t="s">
        <v>1502</v>
      </c>
      <c r="B788" t="s">
        <v>1503</v>
      </c>
      <c r="C788">
        <v>0.33</v>
      </c>
      <c r="D788">
        <v>0.33</v>
      </c>
      <c r="E788">
        <v>0.02</v>
      </c>
      <c r="F788">
        <v>0.02</v>
      </c>
      <c r="G788">
        <v>1.25</v>
      </c>
      <c r="H788">
        <v>1.22</v>
      </c>
      <c r="I788">
        <v>0.08</v>
      </c>
      <c r="J788">
        <v>0.11</v>
      </c>
      <c r="K788">
        <v>2.0083899999999999</v>
      </c>
      <c r="L788">
        <v>2.4000000000000001E-4</v>
      </c>
      <c r="M788">
        <v>0</v>
      </c>
      <c r="N788">
        <v>0</v>
      </c>
      <c r="O788">
        <v>8.6480000000000001E-2</v>
      </c>
      <c r="P788">
        <v>2.7000000000000001E-3</v>
      </c>
      <c r="Q788" s="7">
        <f t="shared" si="96"/>
        <v>3.3303514553387585E-2</v>
      </c>
      <c r="R788" s="7">
        <f t="shared" si="97"/>
        <v>1.0009288171306447E-3</v>
      </c>
      <c r="S788" s="7">
        <f t="shared" si="98"/>
        <v>6.1279480382974468E-4</v>
      </c>
      <c r="T788" s="7">
        <f t="shared" si="99"/>
        <v>3.2919308484446058E-5</v>
      </c>
      <c r="U788" s="7">
        <f t="shared" si="100"/>
        <v>1.9132122691261687E-5</v>
      </c>
      <c r="V788" s="7">
        <f t="shared" si="101"/>
        <v>0</v>
      </c>
      <c r="W788" s="7">
        <f t="shared" si="102"/>
        <v>2.4409394742246068E-8</v>
      </c>
      <c r="X788" s="7">
        <f t="shared" si="103"/>
        <v>2.6788843883267527E-5</v>
      </c>
      <c r="Y788">
        <v>1.71</v>
      </c>
      <c r="Z788">
        <v>7.16</v>
      </c>
      <c r="AA788" t="s">
        <v>137</v>
      </c>
    </row>
    <row r="789" spans="1:27">
      <c r="A789" t="s">
        <v>1504</v>
      </c>
      <c r="B789" t="s">
        <v>1505</v>
      </c>
      <c r="C789">
        <v>-0.27</v>
      </c>
      <c r="D789">
        <v>-0.27</v>
      </c>
      <c r="E789">
        <v>0.04</v>
      </c>
      <c r="F789">
        <v>0.04</v>
      </c>
      <c r="G789">
        <v>1.1100000000000001</v>
      </c>
      <c r="H789">
        <v>2.23</v>
      </c>
      <c r="I789">
        <v>0.25</v>
      </c>
      <c r="J789">
        <v>0.26</v>
      </c>
      <c r="K789">
        <v>136.75</v>
      </c>
      <c r="L789">
        <v>0.25</v>
      </c>
      <c r="M789">
        <v>0</v>
      </c>
      <c r="N789">
        <v>0</v>
      </c>
      <c r="O789">
        <v>65.400000000000006</v>
      </c>
      <c r="P789">
        <v>1.7</v>
      </c>
      <c r="Q789" s="7">
        <f t="shared" si="96"/>
        <v>0.67898148962173621</v>
      </c>
      <c r="R789" s="7">
        <f t="shared" si="97"/>
        <v>2.6400892668501558E-2</v>
      </c>
      <c r="S789" s="7">
        <f t="shared" si="98"/>
        <v>2.8290041936849</v>
      </c>
      <c r="T789" s="7">
        <f t="shared" si="99"/>
        <v>0.22386495073256421</v>
      </c>
      <c r="U789" s="7">
        <f t="shared" si="100"/>
        <v>7.3536806257864365E-2</v>
      </c>
      <c r="V789" s="7">
        <f t="shared" si="101"/>
        <v>0</v>
      </c>
      <c r="W789" s="7">
        <f t="shared" si="102"/>
        <v>1.7239513672668498E-3</v>
      </c>
      <c r="X789" s="7">
        <f t="shared" si="103"/>
        <v>0.21143529100784009</v>
      </c>
      <c r="Y789">
        <v>3.1643835616438358</v>
      </c>
      <c r="Z789">
        <v>22.3</v>
      </c>
      <c r="AA789" t="s">
        <v>25</v>
      </c>
    </row>
    <row r="790" spans="1:27">
      <c r="A790" t="s">
        <v>1506</v>
      </c>
      <c r="B790" t="s">
        <v>1507</v>
      </c>
      <c r="C790">
        <v>0.32</v>
      </c>
      <c r="D790">
        <v>0.32</v>
      </c>
      <c r="E790">
        <v>0.08</v>
      </c>
      <c r="F790">
        <v>0.08</v>
      </c>
      <c r="G790">
        <v>1.01</v>
      </c>
      <c r="H790">
        <v>0.93</v>
      </c>
      <c r="I790">
        <v>0.08</v>
      </c>
      <c r="J790">
        <v>0.08</v>
      </c>
      <c r="K790">
        <v>18.157</v>
      </c>
      <c r="L790">
        <v>3.4000000000000002E-2</v>
      </c>
      <c r="M790">
        <v>0.18</v>
      </c>
      <c r="N790">
        <v>3.5000000000000003E-2</v>
      </c>
      <c r="O790">
        <v>20.64</v>
      </c>
      <c r="P790">
        <v>0.85</v>
      </c>
      <c r="Q790" s="7">
        <f t="shared" si="96"/>
        <v>0.13202671033970806</v>
      </c>
      <c r="R790" s="7">
        <f t="shared" si="97"/>
        <v>3.7892982665860523E-3</v>
      </c>
      <c r="S790" s="7">
        <f t="shared" si="98"/>
        <v>0.25009467350015352</v>
      </c>
      <c r="T790" s="7">
        <f t="shared" si="99"/>
        <v>1.7732944430958172E-2</v>
      </c>
      <c r="U790" s="7">
        <f t="shared" si="100"/>
        <v>1.0299441495888108E-2</v>
      </c>
      <c r="V790" s="7">
        <f t="shared" si="101"/>
        <v>1.6283551499079861E-3</v>
      </c>
      <c r="W790" s="7">
        <f t="shared" si="102"/>
        <v>1.5610543039425059E-4</v>
      </c>
      <c r="X790" s="7">
        <f t="shared" si="103"/>
        <v>1.4342346867392315E-2</v>
      </c>
      <c r="Y790">
        <v>1.0520547945205481</v>
      </c>
      <c r="Z790">
        <v>3.1</v>
      </c>
      <c r="AA790" t="s">
        <v>1508</v>
      </c>
    </row>
    <row r="791" spans="1:27">
      <c r="A791" t="s">
        <v>1509</v>
      </c>
      <c r="B791" t="s">
        <v>1507</v>
      </c>
      <c r="C791">
        <v>0.32</v>
      </c>
      <c r="D791">
        <v>0.32</v>
      </c>
      <c r="E791">
        <v>0.08</v>
      </c>
      <c r="F791">
        <v>0.08</v>
      </c>
      <c r="G791">
        <v>1.01</v>
      </c>
      <c r="H791">
        <v>0.93</v>
      </c>
      <c r="I791">
        <v>0.08</v>
      </c>
      <c r="J791">
        <v>0.08</v>
      </c>
      <c r="K791">
        <v>120.8</v>
      </c>
      <c r="L791">
        <v>0.34</v>
      </c>
      <c r="M791">
        <v>0.15279999999999999</v>
      </c>
      <c r="N791">
        <v>9.5999999999999992E-3</v>
      </c>
      <c r="O791">
        <v>57.68</v>
      </c>
      <c r="P791">
        <v>0.69</v>
      </c>
      <c r="Q791" s="7">
        <f t="shared" si="96"/>
        <v>0.46702883579609078</v>
      </c>
      <c r="R791" s="7">
        <f t="shared" si="97"/>
        <v>1.3420149957231365E-2</v>
      </c>
      <c r="S791" s="7">
        <f t="shared" si="98"/>
        <v>1.3206355248078312</v>
      </c>
      <c r="T791" s="7">
        <f t="shared" si="99"/>
        <v>7.7400891986228723E-2</v>
      </c>
      <c r="U791" s="7">
        <f t="shared" si="100"/>
        <v>1.5798171153214344E-2</v>
      </c>
      <c r="V791" s="7">
        <f t="shared" si="101"/>
        <v>1.9835248596901801E-3</v>
      </c>
      <c r="W791" s="7">
        <f t="shared" si="102"/>
        <v>1.2390068389477446E-3</v>
      </c>
      <c r="X791" s="7">
        <f t="shared" si="103"/>
        <v>7.5735370598298546E-2</v>
      </c>
      <c r="Y791">
        <v>1.0520547945205481</v>
      </c>
      <c r="Z791">
        <v>3.1</v>
      </c>
      <c r="AA791" t="s">
        <v>1508</v>
      </c>
    </row>
    <row r="792" spans="1:27">
      <c r="A792" t="s">
        <v>1510</v>
      </c>
      <c r="B792" t="s">
        <v>1511</v>
      </c>
      <c r="D792">
        <v>0.04</v>
      </c>
      <c r="F792">
        <v>0.03</v>
      </c>
      <c r="H792">
        <v>1.1299999999999999</v>
      </c>
      <c r="J792">
        <v>0.1</v>
      </c>
      <c r="K792">
        <v>4.0869999999999997</v>
      </c>
      <c r="L792">
        <v>7.0000000000000007E-2</v>
      </c>
      <c r="M792">
        <v>0.15</v>
      </c>
      <c r="N792">
        <v>0.08</v>
      </c>
      <c r="O792" s="2"/>
      <c r="P792" s="2"/>
      <c r="Q792" s="7">
        <f t="shared" si="96"/>
        <v>5.2131553068450374E-2</v>
      </c>
      <c r="R792" s="7">
        <f t="shared" si="97"/>
        <v>1.648990305367849E-3</v>
      </c>
      <c r="S792" s="7">
        <f t="shared" si="98"/>
        <v>0</v>
      </c>
      <c r="T792" s="7">
        <f t="shared" si="99"/>
        <v>0</v>
      </c>
      <c r="U792" s="7">
        <f t="shared" si="100"/>
        <v>0</v>
      </c>
      <c r="V792" s="7">
        <f t="shared" si="101"/>
        <v>0</v>
      </c>
      <c r="W792" s="7">
        <f t="shared" si="102"/>
        <v>0</v>
      </c>
      <c r="X792" s="7">
        <f t="shared" si="103"/>
        <v>0</v>
      </c>
      <c r="Y792" s="2"/>
      <c r="Z792" s="2"/>
      <c r="AA792" t="s">
        <v>1521</v>
      </c>
    </row>
    <row r="793" spans="1:27">
      <c r="A793" t="s">
        <v>1513</v>
      </c>
      <c r="B793" t="s">
        <v>1514</v>
      </c>
      <c r="C793">
        <v>-0.26</v>
      </c>
      <c r="D793">
        <v>-0.26</v>
      </c>
      <c r="E793">
        <v>0.08</v>
      </c>
      <c r="F793">
        <v>0.08</v>
      </c>
      <c r="K793">
        <v>1.9687600000000001</v>
      </c>
      <c r="L793">
        <v>2.1000000000000001E-4</v>
      </c>
      <c r="M793">
        <v>0</v>
      </c>
      <c r="N793">
        <v>0</v>
      </c>
      <c r="O793" s="2"/>
      <c r="P793" s="2"/>
      <c r="Q793" s="7">
        <f t="shared" si="96"/>
        <v>0</v>
      </c>
      <c r="R793" s="7" t="e">
        <f t="shared" si="97"/>
        <v>#DIV/0!</v>
      </c>
      <c r="S793" s="7">
        <f t="shared" si="98"/>
        <v>0</v>
      </c>
      <c r="T793" s="7" t="e">
        <f t="shared" si="99"/>
        <v>#DIV/0!</v>
      </c>
      <c r="U793" s="7">
        <f t="shared" si="100"/>
        <v>0</v>
      </c>
      <c r="V793" s="7">
        <f t="shared" si="101"/>
        <v>0</v>
      </c>
      <c r="W793" s="7">
        <f t="shared" si="102"/>
        <v>0</v>
      </c>
      <c r="X793" s="7" t="e">
        <f t="shared" si="103"/>
        <v>#DIV/0!</v>
      </c>
      <c r="Y793" s="2"/>
      <c r="Z793" s="2"/>
      <c r="AA793" t="s">
        <v>193</v>
      </c>
    </row>
    <row r="794" spans="1:27">
      <c r="A794" t="s">
        <v>1515</v>
      </c>
      <c r="B794" t="s">
        <v>1514</v>
      </c>
      <c r="C794">
        <v>-0.26</v>
      </c>
      <c r="D794">
        <v>-0.26</v>
      </c>
      <c r="E794">
        <v>0.08</v>
      </c>
      <c r="F794">
        <v>0.08</v>
      </c>
      <c r="K794">
        <v>3.0600800000000001</v>
      </c>
      <c r="L794">
        <v>2.2000000000000001E-4</v>
      </c>
      <c r="M794">
        <v>0.04</v>
      </c>
      <c r="N794">
        <v>0.04</v>
      </c>
      <c r="O794" s="2"/>
      <c r="P794" s="2"/>
      <c r="Q794" s="7">
        <f t="shared" si="96"/>
        <v>0</v>
      </c>
      <c r="R794" s="7" t="e">
        <f t="shared" si="97"/>
        <v>#DIV/0!</v>
      </c>
      <c r="S794" s="7">
        <f t="shared" si="98"/>
        <v>0</v>
      </c>
      <c r="T794" s="7" t="e">
        <f t="shared" si="99"/>
        <v>#DIV/0!</v>
      </c>
      <c r="U794" s="7">
        <f t="shared" si="100"/>
        <v>0</v>
      </c>
      <c r="V794" s="7">
        <f t="shared" si="101"/>
        <v>0</v>
      </c>
      <c r="W794" s="7">
        <f t="shared" si="102"/>
        <v>0</v>
      </c>
      <c r="X794" s="7" t="e">
        <f t="shared" si="103"/>
        <v>#DIV/0!</v>
      </c>
      <c r="Y794" s="2"/>
      <c r="Z794" s="2"/>
      <c r="AA794" t="s">
        <v>193</v>
      </c>
    </row>
    <row r="795" spans="1:27">
      <c r="A795" t="s">
        <v>1516</v>
      </c>
      <c r="B795" t="s">
        <v>1514</v>
      </c>
      <c r="C795">
        <v>-0.26</v>
      </c>
      <c r="D795">
        <v>-0.26</v>
      </c>
      <c r="E795">
        <v>0.08</v>
      </c>
      <c r="F795">
        <v>0.08</v>
      </c>
      <c r="K795">
        <v>4.6562700000000001</v>
      </c>
      <c r="L795">
        <v>4.2000000000000002E-4</v>
      </c>
      <c r="M795">
        <v>0.129</v>
      </c>
      <c r="N795">
        <v>9.6000000000000002E-2</v>
      </c>
      <c r="O795" s="2"/>
      <c r="P795" s="2"/>
      <c r="Q795" s="7">
        <f t="shared" si="96"/>
        <v>0</v>
      </c>
      <c r="R795" s="7" t="e">
        <f t="shared" si="97"/>
        <v>#DIV/0!</v>
      </c>
      <c r="S795" s="7">
        <f t="shared" si="98"/>
        <v>0</v>
      </c>
      <c r="T795" s="7" t="e">
        <f t="shared" si="99"/>
        <v>#DIV/0!</v>
      </c>
      <c r="U795" s="7">
        <f t="shared" si="100"/>
        <v>0</v>
      </c>
      <c r="V795" s="7">
        <f t="shared" si="101"/>
        <v>0</v>
      </c>
      <c r="W795" s="7">
        <f t="shared" si="102"/>
        <v>0</v>
      </c>
      <c r="X795" s="7" t="e">
        <f t="shared" si="103"/>
        <v>#DIV/0!</v>
      </c>
      <c r="Y795" s="2"/>
      <c r="Z795" s="2"/>
      <c r="AA795" t="s">
        <v>193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2018-10-02</vt:lpstr>
      <vt:lpstr>2018-10-25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Shohei Goda</cp:lastModifiedBy>
  <dcterms:created xsi:type="dcterms:W3CDTF">2018-10-02T07:58:26Z</dcterms:created>
  <dcterms:modified xsi:type="dcterms:W3CDTF">2018-10-25T07:32:24Z</dcterms:modified>
</cp:coreProperties>
</file>